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FILE KEMAS AHMAD AFFANDI/20190918 - Diklat KTI Bappeda/"/>
    </mc:Choice>
  </mc:AlternateContent>
  <xr:revisionPtr revIDLastSave="0" documentId="13_ncr:1_{395C2398-3CC0-5B49-B9EF-6A6E33F67F96}" xr6:coauthVersionLast="45" xr6:coauthVersionMax="45" xr10:uidLastSave="{00000000-0000-0000-0000-000000000000}"/>
  <bookViews>
    <workbookView xWindow="0" yWindow="0" windowWidth="28800" windowHeight="18000" xr2:uid="{2CC6A361-9693-8640-8A9B-D4121E9FA2E5}"/>
  </bookViews>
  <sheets>
    <sheet name="Data Olah" sheetId="18" r:id="rId1"/>
    <sheet name="korelasi" sheetId="19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6" i="18" l="1"/>
  <c r="F42" i="18" s="1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25" i="18"/>
  <c r="O21" i="18" l="1"/>
  <c r="I21" i="18" l="1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1" i="18" l="1"/>
  <c r="N21" i="18"/>
  <c r="L21" i="18"/>
  <c r="C21" i="18"/>
  <c r="I37" i="18" l="1"/>
  <c r="I26" i="18"/>
  <c r="I27" i="18"/>
  <c r="I28" i="18"/>
  <c r="I29" i="18"/>
  <c r="I30" i="18"/>
  <c r="I31" i="18"/>
  <c r="I32" i="18"/>
  <c r="I33" i="18"/>
  <c r="I34" i="18"/>
  <c r="I35" i="18"/>
  <c r="I36" i="18"/>
  <c r="I38" i="18"/>
  <c r="I39" i="18"/>
  <c r="I40" i="18"/>
  <c r="I41" i="18"/>
  <c r="I25" i="18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20" i="19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F65" i="18"/>
  <c r="B25" i="18"/>
  <c r="B48" i="18" s="1"/>
  <c r="C5" i="19"/>
  <c r="G42" i="18" l="1"/>
  <c r="G65" i="18" s="1"/>
  <c r="Q34" i="19"/>
  <c r="R20" i="19" s="1"/>
  <c r="I42" i="18"/>
  <c r="I65" i="18" s="1"/>
  <c r="O25" i="18"/>
  <c r="F48" i="18"/>
  <c r="D4" i="19"/>
  <c r="S20" i="19" l="1"/>
  <c r="R21" i="19"/>
  <c r="S21" i="19" s="1"/>
  <c r="R25" i="19"/>
  <c r="S25" i="19" s="1"/>
  <c r="R29" i="19"/>
  <c r="S29" i="19" s="1"/>
  <c r="R33" i="19"/>
  <c r="S33" i="19" s="1"/>
  <c r="R22" i="19"/>
  <c r="S22" i="19" s="1"/>
  <c r="R26" i="19"/>
  <c r="S26" i="19" s="1"/>
  <c r="R30" i="19"/>
  <c r="S30" i="19" s="1"/>
  <c r="R24" i="19"/>
  <c r="S24" i="19" s="1"/>
  <c r="R23" i="19"/>
  <c r="S23" i="19" s="1"/>
  <c r="R27" i="19"/>
  <c r="S27" i="19" s="1"/>
  <c r="R31" i="19"/>
  <c r="S31" i="19" s="1"/>
  <c r="R28" i="19"/>
  <c r="S28" i="19" s="1"/>
  <c r="R32" i="19"/>
  <c r="S32" i="19" s="1"/>
  <c r="O48" i="18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C17" i="19"/>
  <c r="P16" i="19"/>
  <c r="P15" i="19"/>
  <c r="P14" i="19"/>
  <c r="P13" i="19"/>
  <c r="P12" i="19"/>
  <c r="P11" i="19"/>
  <c r="P10" i="19"/>
  <c r="P9" i="19"/>
  <c r="P8" i="19"/>
  <c r="P7" i="19"/>
  <c r="P6" i="19"/>
  <c r="P5" i="19"/>
  <c r="P4" i="19"/>
  <c r="O26" i="18"/>
  <c r="O27" i="18"/>
  <c r="O50" i="18" s="1"/>
  <c r="O28" i="18"/>
  <c r="O51" i="18" s="1"/>
  <c r="O29" i="18"/>
  <c r="O52" i="18" s="1"/>
  <c r="O30" i="18"/>
  <c r="O53" i="18" s="1"/>
  <c r="O31" i="18"/>
  <c r="O54" i="18" s="1"/>
  <c r="O32" i="18"/>
  <c r="O55" i="18" s="1"/>
  <c r="O33" i="18"/>
  <c r="O56" i="18" s="1"/>
  <c r="O34" i="18"/>
  <c r="O57" i="18" s="1"/>
  <c r="O35" i="18"/>
  <c r="O58" i="18" s="1"/>
  <c r="O36" i="18"/>
  <c r="O59" i="18" s="1"/>
  <c r="O37" i="18"/>
  <c r="O60" i="18" s="1"/>
  <c r="O38" i="18"/>
  <c r="O61" i="18" s="1"/>
  <c r="O39" i="18"/>
  <c r="O62" i="18" s="1"/>
  <c r="O40" i="18"/>
  <c r="O63" i="18" s="1"/>
  <c r="O41" i="18"/>
  <c r="O64" i="18" s="1"/>
  <c r="R34" i="19" l="1"/>
  <c r="O49" i="18"/>
  <c r="O42" i="18"/>
  <c r="O65" i="18" s="1"/>
  <c r="Q17" i="19"/>
  <c r="N26" i="18"/>
  <c r="N27" i="18"/>
  <c r="N50" i="18" s="1"/>
  <c r="N28" i="18"/>
  <c r="N51" i="18" s="1"/>
  <c r="N29" i="18"/>
  <c r="N52" i="18" s="1"/>
  <c r="N30" i="18"/>
  <c r="N53" i="18" s="1"/>
  <c r="N31" i="18"/>
  <c r="N54" i="18" s="1"/>
  <c r="N32" i="18"/>
  <c r="N55" i="18" s="1"/>
  <c r="N33" i="18"/>
  <c r="N56" i="18" s="1"/>
  <c r="N34" i="18"/>
  <c r="N57" i="18" s="1"/>
  <c r="N35" i="18"/>
  <c r="N58" i="18" s="1"/>
  <c r="N36" i="18"/>
  <c r="N59" i="18" s="1"/>
  <c r="N37" i="18"/>
  <c r="N60" i="18" s="1"/>
  <c r="N38" i="18"/>
  <c r="N61" i="18" s="1"/>
  <c r="N39" i="18"/>
  <c r="N62" i="18" s="1"/>
  <c r="N40" i="18"/>
  <c r="N63" i="18" s="1"/>
  <c r="N41" i="18"/>
  <c r="N64" i="18" s="1"/>
  <c r="N25" i="18"/>
  <c r="N48" i="18" s="1"/>
  <c r="M26" i="18"/>
  <c r="M27" i="18"/>
  <c r="M50" i="18" s="1"/>
  <c r="M28" i="18"/>
  <c r="M51" i="18" s="1"/>
  <c r="M29" i="18"/>
  <c r="M52" i="18" s="1"/>
  <c r="M30" i="18"/>
  <c r="M53" i="18" s="1"/>
  <c r="M31" i="18"/>
  <c r="M54" i="18" s="1"/>
  <c r="M32" i="18"/>
  <c r="M55" i="18" s="1"/>
  <c r="M33" i="18"/>
  <c r="M56" i="18" s="1"/>
  <c r="M34" i="18"/>
  <c r="M57" i="18" s="1"/>
  <c r="M35" i="18"/>
  <c r="M58" i="18" s="1"/>
  <c r="M36" i="18"/>
  <c r="M59" i="18" s="1"/>
  <c r="M37" i="18"/>
  <c r="M60" i="18" s="1"/>
  <c r="M38" i="18"/>
  <c r="M61" i="18" s="1"/>
  <c r="M39" i="18"/>
  <c r="M62" i="18" s="1"/>
  <c r="M40" i="18"/>
  <c r="M63" i="18" s="1"/>
  <c r="M41" i="18"/>
  <c r="M64" i="18" s="1"/>
  <c r="M25" i="18"/>
  <c r="M48" i="18" s="1"/>
  <c r="L26" i="18"/>
  <c r="L27" i="18"/>
  <c r="L50" i="18" s="1"/>
  <c r="L28" i="18"/>
  <c r="L51" i="18" s="1"/>
  <c r="L29" i="18"/>
  <c r="L52" i="18" s="1"/>
  <c r="L30" i="18"/>
  <c r="L53" i="18" s="1"/>
  <c r="L31" i="18"/>
  <c r="L54" i="18" s="1"/>
  <c r="L32" i="18"/>
  <c r="L55" i="18" s="1"/>
  <c r="L33" i="18"/>
  <c r="L56" i="18" s="1"/>
  <c r="L34" i="18"/>
  <c r="L57" i="18" s="1"/>
  <c r="L35" i="18"/>
  <c r="L58" i="18" s="1"/>
  <c r="L36" i="18"/>
  <c r="L59" i="18" s="1"/>
  <c r="L37" i="18"/>
  <c r="L60" i="18" s="1"/>
  <c r="L38" i="18"/>
  <c r="L61" i="18" s="1"/>
  <c r="L39" i="18"/>
  <c r="L62" i="18" s="1"/>
  <c r="L40" i="18"/>
  <c r="L63" i="18" s="1"/>
  <c r="L41" i="18"/>
  <c r="L64" i="18" s="1"/>
  <c r="L25" i="18"/>
  <c r="L48" i="18" s="1"/>
  <c r="K26" i="18"/>
  <c r="K27" i="18"/>
  <c r="K50" i="18" s="1"/>
  <c r="K28" i="18"/>
  <c r="K51" i="18" s="1"/>
  <c r="K29" i="18"/>
  <c r="K52" i="18" s="1"/>
  <c r="K30" i="18"/>
  <c r="K53" i="18" s="1"/>
  <c r="K31" i="18"/>
  <c r="K54" i="18" s="1"/>
  <c r="K32" i="18"/>
  <c r="K55" i="18" s="1"/>
  <c r="K33" i="18"/>
  <c r="K56" i="18" s="1"/>
  <c r="K34" i="18"/>
  <c r="K57" i="18" s="1"/>
  <c r="K35" i="18"/>
  <c r="K58" i="18" s="1"/>
  <c r="K36" i="18"/>
  <c r="K59" i="18" s="1"/>
  <c r="K37" i="18"/>
  <c r="K60" i="18" s="1"/>
  <c r="K38" i="18"/>
  <c r="K61" i="18" s="1"/>
  <c r="K39" i="18"/>
  <c r="K62" i="18" s="1"/>
  <c r="K40" i="18"/>
  <c r="K63" i="18" s="1"/>
  <c r="K41" i="18"/>
  <c r="K64" i="18" s="1"/>
  <c r="K25" i="18"/>
  <c r="K48" i="18" s="1"/>
  <c r="J26" i="18"/>
  <c r="J27" i="18"/>
  <c r="J50" i="18" s="1"/>
  <c r="J28" i="18"/>
  <c r="J51" i="18" s="1"/>
  <c r="J29" i="18"/>
  <c r="J52" i="18" s="1"/>
  <c r="J30" i="18"/>
  <c r="J53" i="18" s="1"/>
  <c r="J31" i="18"/>
  <c r="J54" i="18" s="1"/>
  <c r="J32" i="18"/>
  <c r="J55" i="18" s="1"/>
  <c r="J33" i="18"/>
  <c r="J56" i="18" s="1"/>
  <c r="J34" i="18"/>
  <c r="J57" i="18" s="1"/>
  <c r="J35" i="18"/>
  <c r="J58" i="18" s="1"/>
  <c r="J36" i="18"/>
  <c r="J59" i="18" s="1"/>
  <c r="J37" i="18"/>
  <c r="J60" i="18" s="1"/>
  <c r="J38" i="18"/>
  <c r="J61" i="18" s="1"/>
  <c r="J39" i="18"/>
  <c r="J62" i="18" s="1"/>
  <c r="J40" i="18"/>
  <c r="J63" i="18" s="1"/>
  <c r="J41" i="18"/>
  <c r="J64" i="18" s="1"/>
  <c r="J25" i="18"/>
  <c r="J48" i="18" s="1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48" i="18"/>
  <c r="H26" i="18"/>
  <c r="H27" i="18"/>
  <c r="H50" i="18" s="1"/>
  <c r="H28" i="18"/>
  <c r="H51" i="18" s="1"/>
  <c r="H29" i="18"/>
  <c r="H52" i="18" s="1"/>
  <c r="H30" i="18"/>
  <c r="H53" i="18" s="1"/>
  <c r="H31" i="18"/>
  <c r="H54" i="18" s="1"/>
  <c r="H32" i="18"/>
  <c r="H55" i="18" s="1"/>
  <c r="H33" i="18"/>
  <c r="H56" i="18" s="1"/>
  <c r="H34" i="18"/>
  <c r="H57" i="18" s="1"/>
  <c r="H35" i="18"/>
  <c r="H58" i="18" s="1"/>
  <c r="H36" i="18"/>
  <c r="H59" i="18" s="1"/>
  <c r="H37" i="18"/>
  <c r="H60" i="18" s="1"/>
  <c r="H38" i="18"/>
  <c r="H61" i="18" s="1"/>
  <c r="H39" i="18"/>
  <c r="H62" i="18" s="1"/>
  <c r="H40" i="18"/>
  <c r="H63" i="18" s="1"/>
  <c r="H41" i="18"/>
  <c r="H64" i="18" s="1"/>
  <c r="H25" i="18"/>
  <c r="H48" i="18" s="1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E26" i="18"/>
  <c r="E27" i="18"/>
  <c r="E50" i="18" s="1"/>
  <c r="E28" i="18"/>
  <c r="E51" i="18" s="1"/>
  <c r="E29" i="18"/>
  <c r="E52" i="18" s="1"/>
  <c r="E30" i="18"/>
  <c r="E53" i="18" s="1"/>
  <c r="E31" i="18"/>
  <c r="E54" i="18" s="1"/>
  <c r="E32" i="18"/>
  <c r="E55" i="18" s="1"/>
  <c r="E33" i="18"/>
  <c r="E56" i="18" s="1"/>
  <c r="E34" i="18"/>
  <c r="E57" i="18" s="1"/>
  <c r="E35" i="18"/>
  <c r="E58" i="18" s="1"/>
  <c r="E36" i="18"/>
  <c r="E59" i="18" s="1"/>
  <c r="E37" i="18"/>
  <c r="E60" i="18" s="1"/>
  <c r="E38" i="18"/>
  <c r="E61" i="18" s="1"/>
  <c r="E39" i="18"/>
  <c r="E62" i="18" s="1"/>
  <c r="E40" i="18"/>
  <c r="E63" i="18" s="1"/>
  <c r="E41" i="18"/>
  <c r="E64" i="18" s="1"/>
  <c r="E25" i="18"/>
  <c r="E48" i="18" s="1"/>
  <c r="D25" i="18"/>
  <c r="D48" i="18" s="1"/>
  <c r="D26" i="18"/>
  <c r="D27" i="18"/>
  <c r="D50" i="18" s="1"/>
  <c r="D28" i="18"/>
  <c r="D51" i="18" s="1"/>
  <c r="D29" i="18"/>
  <c r="D52" i="18" s="1"/>
  <c r="D30" i="18"/>
  <c r="D53" i="18" s="1"/>
  <c r="D31" i="18"/>
  <c r="D54" i="18" s="1"/>
  <c r="D32" i="18"/>
  <c r="D55" i="18" s="1"/>
  <c r="D33" i="18"/>
  <c r="D56" i="18" s="1"/>
  <c r="D34" i="18"/>
  <c r="D57" i="18" s="1"/>
  <c r="D35" i="18"/>
  <c r="D58" i="18" s="1"/>
  <c r="D36" i="18"/>
  <c r="D59" i="18" s="1"/>
  <c r="D37" i="18"/>
  <c r="D60" i="18" s="1"/>
  <c r="D38" i="18"/>
  <c r="D61" i="18" s="1"/>
  <c r="D39" i="18"/>
  <c r="D62" i="18" s="1"/>
  <c r="D40" i="18"/>
  <c r="D63" i="18" s="1"/>
  <c r="D41" i="18"/>
  <c r="D64" i="18" s="1"/>
  <c r="C26" i="18"/>
  <c r="C27" i="18"/>
  <c r="C50" i="18" s="1"/>
  <c r="C28" i="18"/>
  <c r="C51" i="18" s="1"/>
  <c r="C29" i="18"/>
  <c r="C52" i="18" s="1"/>
  <c r="C30" i="18"/>
  <c r="C53" i="18" s="1"/>
  <c r="C31" i="18"/>
  <c r="C54" i="18" s="1"/>
  <c r="C32" i="18"/>
  <c r="C55" i="18" s="1"/>
  <c r="C33" i="18"/>
  <c r="C56" i="18" s="1"/>
  <c r="C34" i="18"/>
  <c r="C57" i="18" s="1"/>
  <c r="C35" i="18"/>
  <c r="C58" i="18" s="1"/>
  <c r="C36" i="18"/>
  <c r="C59" i="18" s="1"/>
  <c r="C37" i="18"/>
  <c r="C60" i="18" s="1"/>
  <c r="C38" i="18"/>
  <c r="C61" i="18" s="1"/>
  <c r="C39" i="18"/>
  <c r="C62" i="18" s="1"/>
  <c r="C40" i="18"/>
  <c r="C63" i="18" s="1"/>
  <c r="C41" i="18"/>
  <c r="C64" i="18" s="1"/>
  <c r="C25" i="18"/>
  <c r="C48" i="18" s="1"/>
  <c r="B26" i="18"/>
  <c r="B27" i="18"/>
  <c r="B50" i="18" s="1"/>
  <c r="B28" i="18"/>
  <c r="B51" i="18" s="1"/>
  <c r="B29" i="18"/>
  <c r="B52" i="18" s="1"/>
  <c r="B30" i="18"/>
  <c r="B53" i="18" s="1"/>
  <c r="B31" i="18"/>
  <c r="B54" i="18" s="1"/>
  <c r="B32" i="18"/>
  <c r="B55" i="18" s="1"/>
  <c r="B33" i="18"/>
  <c r="B56" i="18" s="1"/>
  <c r="B34" i="18"/>
  <c r="B57" i="18" s="1"/>
  <c r="B35" i="18"/>
  <c r="B58" i="18" s="1"/>
  <c r="B36" i="18"/>
  <c r="B59" i="18" s="1"/>
  <c r="B37" i="18"/>
  <c r="B60" i="18" s="1"/>
  <c r="B38" i="18"/>
  <c r="B61" i="18" s="1"/>
  <c r="B39" i="18"/>
  <c r="B62" i="18" s="1"/>
  <c r="P62" i="18" s="1"/>
  <c r="B40" i="18"/>
  <c r="B63" i="18" s="1"/>
  <c r="B41" i="18"/>
  <c r="B64" i="18" s="1"/>
  <c r="N42" i="18" l="1"/>
  <c r="B42" i="18"/>
  <c r="E49" i="18"/>
  <c r="E42" i="18"/>
  <c r="E65" i="18" s="1"/>
  <c r="P61" i="18"/>
  <c r="J49" i="18"/>
  <c r="J42" i="18"/>
  <c r="J65" i="18" s="1"/>
  <c r="N49" i="18"/>
  <c r="N65" i="18"/>
  <c r="P57" i="18"/>
  <c r="B49" i="18"/>
  <c r="K49" i="18"/>
  <c r="K42" i="18"/>
  <c r="K65" i="18" s="1"/>
  <c r="P53" i="18"/>
  <c r="C49" i="18"/>
  <c r="C42" i="18"/>
  <c r="C65" i="18" s="1"/>
  <c r="D49" i="18"/>
  <c r="D42" i="18"/>
  <c r="D65" i="18" s="1"/>
  <c r="H49" i="18"/>
  <c r="H42" i="18"/>
  <c r="H65" i="18" s="1"/>
  <c r="L49" i="18"/>
  <c r="L42" i="18"/>
  <c r="L65" i="18" s="1"/>
  <c r="I49" i="18"/>
  <c r="M49" i="18"/>
  <c r="M42" i="18"/>
  <c r="M65" i="18" s="1"/>
  <c r="P59" i="18"/>
  <c r="P63" i="18"/>
  <c r="P51" i="18"/>
  <c r="P55" i="18"/>
  <c r="P64" i="18"/>
  <c r="P60" i="18"/>
  <c r="P56" i="18"/>
  <c r="P52" i="18"/>
  <c r="P58" i="18"/>
  <c r="P54" i="18"/>
  <c r="P50" i="18"/>
  <c r="P48" i="18"/>
  <c r="C15" i="19"/>
  <c r="D15" i="19"/>
  <c r="E15" i="19"/>
  <c r="F15" i="19"/>
  <c r="G15" i="19"/>
  <c r="H15" i="19"/>
  <c r="I15" i="19"/>
  <c r="J15" i="19"/>
  <c r="K15" i="19"/>
  <c r="L15" i="19"/>
  <c r="M15" i="19"/>
  <c r="N15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C13" i="19"/>
  <c r="D13" i="19"/>
  <c r="E13" i="19"/>
  <c r="F13" i="19"/>
  <c r="G13" i="19"/>
  <c r="H13" i="19"/>
  <c r="I13" i="19"/>
  <c r="J13" i="19"/>
  <c r="K13" i="19"/>
  <c r="L13" i="19"/>
  <c r="N13" i="19"/>
  <c r="M13" i="19"/>
  <c r="C12" i="19"/>
  <c r="D12" i="19"/>
  <c r="E12" i="19"/>
  <c r="F12" i="19"/>
  <c r="G12" i="19"/>
  <c r="H12" i="19"/>
  <c r="I12" i="19"/>
  <c r="J12" i="19"/>
  <c r="K12" i="19"/>
  <c r="M12" i="19"/>
  <c r="N12" i="19"/>
  <c r="L12" i="19"/>
  <c r="C11" i="19"/>
  <c r="D11" i="19"/>
  <c r="E11" i="19"/>
  <c r="F11" i="19"/>
  <c r="G11" i="19"/>
  <c r="H11" i="19"/>
  <c r="I11" i="19"/>
  <c r="J11" i="19"/>
  <c r="L11" i="19"/>
  <c r="M11" i="19"/>
  <c r="N11" i="19"/>
  <c r="K11" i="19"/>
  <c r="C10" i="19"/>
  <c r="D10" i="19"/>
  <c r="E10" i="19"/>
  <c r="F10" i="19"/>
  <c r="G10" i="19"/>
  <c r="H10" i="19"/>
  <c r="I10" i="19"/>
  <c r="K10" i="19"/>
  <c r="L10" i="19"/>
  <c r="M10" i="19"/>
  <c r="N10" i="19"/>
  <c r="J10" i="19"/>
  <c r="C9" i="19"/>
  <c r="D9" i="19"/>
  <c r="E9" i="19"/>
  <c r="F9" i="19"/>
  <c r="G9" i="19"/>
  <c r="H9" i="19"/>
  <c r="J9" i="19"/>
  <c r="K9" i="19"/>
  <c r="L9" i="19"/>
  <c r="M9" i="19"/>
  <c r="N9" i="19"/>
  <c r="I9" i="19"/>
  <c r="C8" i="19"/>
  <c r="D8" i="19"/>
  <c r="E8" i="19"/>
  <c r="F8" i="19"/>
  <c r="G8" i="19"/>
  <c r="C7" i="19"/>
  <c r="D7" i="19"/>
  <c r="E7" i="19"/>
  <c r="F7" i="19"/>
  <c r="C6" i="19"/>
  <c r="D6" i="19"/>
  <c r="E6" i="19"/>
  <c r="D5" i="19"/>
  <c r="H8" i="19"/>
  <c r="I8" i="19"/>
  <c r="J8" i="19"/>
  <c r="K8" i="19"/>
  <c r="L8" i="19"/>
  <c r="M8" i="19"/>
  <c r="N8" i="19"/>
  <c r="H7" i="19"/>
  <c r="I7" i="19"/>
  <c r="J7" i="19"/>
  <c r="K7" i="19"/>
  <c r="L7" i="19"/>
  <c r="M7" i="19"/>
  <c r="N7" i="19"/>
  <c r="G7" i="19"/>
  <c r="G6" i="19"/>
  <c r="H6" i="19"/>
  <c r="I6" i="19"/>
  <c r="J6" i="19"/>
  <c r="K6" i="19"/>
  <c r="L6" i="19"/>
  <c r="M6" i="19"/>
  <c r="N6" i="19"/>
  <c r="F6" i="19"/>
  <c r="C4" i="19"/>
  <c r="F5" i="19"/>
  <c r="G5" i="19"/>
  <c r="H5" i="19"/>
  <c r="I5" i="19"/>
  <c r="J5" i="19"/>
  <c r="K5" i="19"/>
  <c r="L5" i="19"/>
  <c r="M5" i="19"/>
  <c r="N5" i="19"/>
  <c r="E5" i="19"/>
  <c r="E4" i="19"/>
  <c r="F4" i="19"/>
  <c r="G4" i="19"/>
  <c r="H4" i="19"/>
  <c r="I4" i="19"/>
  <c r="J4" i="19"/>
  <c r="K4" i="19"/>
  <c r="L4" i="19"/>
  <c r="M4" i="19"/>
  <c r="N4" i="19"/>
  <c r="P42" i="18" l="1"/>
  <c r="B65" i="18"/>
  <c r="P65" i="18" s="1"/>
  <c r="P49" i="18"/>
  <c r="O16" i="19"/>
  <c r="D16" i="19"/>
  <c r="O12" i="19"/>
  <c r="Q12" i="19" s="1"/>
  <c r="N16" i="19"/>
  <c r="G16" i="19"/>
  <c r="O5" i="19"/>
  <c r="Q5" i="19" s="1"/>
  <c r="O7" i="19"/>
  <c r="Q7" i="19" s="1"/>
  <c r="O15" i="19"/>
  <c r="Q15" i="19" s="1"/>
  <c r="M16" i="19"/>
  <c r="I16" i="19"/>
  <c r="F16" i="19"/>
  <c r="O8" i="19"/>
  <c r="K16" i="19"/>
  <c r="O4" i="19"/>
  <c r="Q4" i="19" s="1"/>
  <c r="O10" i="19"/>
  <c r="Q10" i="19" s="1"/>
  <c r="O14" i="19"/>
  <c r="Q14" i="19" s="1"/>
  <c r="J16" i="19"/>
  <c r="C16" i="19"/>
  <c r="O6" i="19"/>
  <c r="Q6" i="19" s="1"/>
  <c r="O9" i="19"/>
  <c r="Q9" i="19" s="1"/>
  <c r="O11" i="19"/>
  <c r="Q11" i="19" s="1"/>
  <c r="O13" i="19"/>
  <c r="Q13" i="19" s="1"/>
  <c r="L16" i="19"/>
  <c r="H16" i="19"/>
  <c r="E16" i="19"/>
  <c r="Q16" i="19" l="1"/>
  <c r="Q18" i="19" l="1"/>
  <c r="R4" i="19" s="1"/>
  <c r="S4" i="19" l="1"/>
  <c r="R17" i="19"/>
  <c r="S17" i="19" s="1"/>
  <c r="R16" i="19"/>
  <c r="S16" i="19" s="1"/>
  <c r="R5" i="19"/>
  <c r="S5" i="19" s="1"/>
  <c r="R13" i="19"/>
  <c r="S13" i="19" s="1"/>
  <c r="R15" i="19"/>
  <c r="S15" i="19" s="1"/>
  <c r="R8" i="19"/>
  <c r="S8" i="19" s="1"/>
  <c r="R7" i="19"/>
  <c r="S7" i="19" s="1"/>
  <c r="R10" i="19"/>
  <c r="S10" i="19" s="1"/>
  <c r="R11" i="19"/>
  <c r="S11" i="19" s="1"/>
  <c r="R12" i="19"/>
  <c r="S12" i="19" s="1"/>
  <c r="R6" i="19"/>
  <c r="S6" i="19" s="1"/>
  <c r="R9" i="19"/>
  <c r="S9" i="19" s="1"/>
  <c r="R14" i="19"/>
  <c r="S14" i="19" s="1"/>
  <c r="R18" i="19" l="1"/>
  <c r="S18" i="19" s="1"/>
</calcChain>
</file>

<file path=xl/sharedStrings.xml><?xml version="1.0" encoding="utf-8"?>
<sst xmlns="http://schemas.openxmlformats.org/spreadsheetml/2006/main" count="208" uniqueCount="70">
  <si>
    <t>Ogan Komering Ulu</t>
  </si>
  <si>
    <t>Ogan Komering Ilir</t>
  </si>
  <si>
    <t>Muara Enim</t>
  </si>
  <si>
    <t>Lahat</t>
  </si>
  <si>
    <t>Musi Rawas</t>
  </si>
  <si>
    <t>Musi Banyuasin</t>
  </si>
  <si>
    <t>Banyuasin</t>
  </si>
  <si>
    <t>OKU Selatan</t>
  </si>
  <si>
    <t>OKU Timur</t>
  </si>
  <si>
    <t>Ogan Ilir</t>
  </si>
  <si>
    <t>Empat Lawang</t>
  </si>
  <si>
    <t>TPT</t>
  </si>
  <si>
    <t>PALI</t>
  </si>
  <si>
    <t>Musi Rawas Utara</t>
  </si>
  <si>
    <t>HLS</t>
  </si>
  <si>
    <t>RLS</t>
  </si>
  <si>
    <t>APBD</t>
  </si>
  <si>
    <t>UHH</t>
  </si>
  <si>
    <t>Kab/Kota</t>
  </si>
  <si>
    <t>Bobot</t>
  </si>
  <si>
    <t>EKONOMI</t>
  </si>
  <si>
    <t>RASIO GINI</t>
  </si>
  <si>
    <t>TPT (%)</t>
  </si>
  <si>
    <t>UHH (Tahun)</t>
  </si>
  <si>
    <t>RLS (Tahun)</t>
  </si>
  <si>
    <t>HLS (Tahun)</t>
  </si>
  <si>
    <t>APBD (Rp.Milyar)</t>
  </si>
  <si>
    <t>DATA AWAL</t>
  </si>
  <si>
    <t>STANDARDISASI</t>
  </si>
  <si>
    <t>PPP</t>
  </si>
  <si>
    <t>JUMLAH PENDUDUK</t>
  </si>
  <si>
    <t>JALAN MANTAP</t>
  </si>
  <si>
    <t>Rata-rata</t>
  </si>
  <si>
    <t>DJPK</t>
  </si>
  <si>
    <t>SDA 2019</t>
  </si>
  <si>
    <t>Statistik Kesra 2018</t>
  </si>
  <si>
    <t>BPS, Tabel Dinamis</t>
  </si>
  <si>
    <t>BRS IPM</t>
  </si>
  <si>
    <t>Palembang</t>
  </si>
  <si>
    <t>Prabumulih</t>
  </si>
  <si>
    <t>Pagar Alam</t>
  </si>
  <si>
    <t>Lubuk Linggau</t>
  </si>
  <si>
    <t>Kemenpan</t>
  </si>
  <si>
    <t>PERTUMBUHAN EKONOMI</t>
  </si>
  <si>
    <t>PENGELUARAN PER KAPITA</t>
  </si>
  <si>
    <t>TINGKAT KEMISKINAN</t>
  </si>
  <si>
    <t>TINGKAT PENGANGGURAN TERBUKA</t>
  </si>
  <si>
    <t>UMUR HARAPAN HIDUP</t>
  </si>
  <si>
    <t>RATA-RATA LAMA SEKOLAH</t>
  </si>
  <si>
    <t>HARAPAN LAMA SEKOLAH</t>
  </si>
  <si>
    <t>CAKUPAN SANITASI LAYAK</t>
  </si>
  <si>
    <t>CAKUPAN AIR BERSIH LAYAK</t>
  </si>
  <si>
    <t>KONDISI JALAN MANTAP</t>
  </si>
  <si>
    <t>NILAI SAKIP</t>
  </si>
  <si>
    <t>PENDAPATAN APBD</t>
  </si>
  <si>
    <t>Dinas PU Bina Marga</t>
  </si>
  <si>
    <t>EKONOMI (%)</t>
  </si>
  <si>
    <t>RASIOGINI</t>
  </si>
  <si>
    <t>PPP (Rp.Ribu)</t>
  </si>
  <si>
    <t>TINGKAT KEMISKINAN (%)</t>
  </si>
  <si>
    <t>PENDUDUK (Jiwa)</t>
  </si>
  <si>
    <t>SANITASI LAYAK (%)</t>
  </si>
  <si>
    <t>AIR BERSIH LAYAK (%)</t>
  </si>
  <si>
    <t>JALAN MANTAP (%)</t>
  </si>
  <si>
    <t>PDDK</t>
  </si>
  <si>
    <t>SANITASI LAYAK</t>
  </si>
  <si>
    <t>AIR BERSIH LAYAK</t>
  </si>
  <si>
    <t>IPD</t>
  </si>
  <si>
    <t>AGREGASI</t>
  </si>
  <si>
    <t>PEMERINGKATAN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</si>
</sst>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_);_(* \(#,##0\);_(* &quot;-&quot;??_);_(@_)"/>
    <numFmt numFmtId="166" formatCode="0.0000"/>
    <numFmt numFmtId="167" formatCode="0.000"/>
    <numFmt numFmtId="168" formatCode="_(* #,##0.0000_);_(* \(#,##0.0000\);_(* &quot;-&quot;????_);_(@_)"/>
    <numFmt numFmtId="169" formatCode="_(* #,##0.00_);_(* \(#,##0.00\);_(* &quot;-&quot;????_);_(@_)"/>
  </numFmts>
  <fonts count="1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7F7F7F"/>
      </top>
      <bottom style="medium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4" fillId="2" borderId="1" xfId="4" applyFont="1" applyFill="1" applyBorder="1" applyAlignment="1">
      <alignment horizontal="center" vertical="center"/>
    </xf>
    <xf numFmtId="43" fontId="0" fillId="0" borderId="0" xfId="0" applyNumberFormat="1"/>
    <xf numFmtId="2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3" fillId="0" borderId="0" xfId="4" applyFont="1" applyFill="1" applyBorder="1"/>
    <xf numFmtId="165" fontId="0" fillId="0" borderId="0" xfId="0" applyNumberFormat="1"/>
    <xf numFmtId="169" fontId="0" fillId="0" borderId="0" xfId="0" applyNumberFormat="1" applyFill="1"/>
    <xf numFmtId="0" fontId="3" fillId="0" borderId="1" xfId="4" applyFont="1" applyFill="1" applyBorder="1"/>
    <xf numFmtId="0" fontId="6" fillId="0" borderId="0" xfId="0" applyFont="1"/>
    <xf numFmtId="165" fontId="6" fillId="0" borderId="0" xfId="0" applyNumberFormat="1" applyFont="1"/>
    <xf numFmtId="43" fontId="6" fillId="0" borderId="0" xfId="0" applyNumberFormat="1" applyFont="1"/>
    <xf numFmtId="0" fontId="7" fillId="2" borderId="2" xfId="4" applyFont="1" applyFill="1" applyBorder="1" applyAlignment="1">
      <alignment horizontal="center" vertical="top" wrapText="1"/>
    </xf>
    <xf numFmtId="0" fontId="6" fillId="0" borderId="2" xfId="4" applyFont="1" applyBorder="1" applyAlignment="1">
      <alignment vertical="top" wrapText="1"/>
    </xf>
    <xf numFmtId="165" fontId="6" fillId="0" borderId="2" xfId="1" applyNumberFormat="1" applyFont="1" applyBorder="1" applyAlignment="1">
      <alignment vertical="top" wrapText="1"/>
    </xf>
    <xf numFmtId="2" fontId="8" fillId="0" borderId="2" xfId="0" applyNumberFormat="1" applyFont="1" applyBorder="1" applyAlignment="1">
      <alignment vertical="top" wrapText="1"/>
    </xf>
    <xf numFmtId="43" fontId="8" fillId="0" borderId="2" xfId="1" applyFont="1" applyBorder="1" applyAlignment="1">
      <alignment vertical="top" wrapText="1"/>
    </xf>
    <xf numFmtId="165" fontId="8" fillId="0" borderId="2" xfId="1" applyNumberFormat="1" applyFont="1" applyBorder="1" applyAlignment="1">
      <alignment vertical="top" wrapText="1"/>
    </xf>
    <xf numFmtId="43" fontId="6" fillId="0" borderId="2" xfId="1" applyFont="1" applyBorder="1" applyAlignment="1">
      <alignment vertical="top" wrapText="1"/>
    </xf>
    <xf numFmtId="164" fontId="8" fillId="0" borderId="2" xfId="2" applyNumberFormat="1" applyFont="1" applyBorder="1" applyAlignment="1">
      <alignment vertical="top" wrapText="1"/>
    </xf>
    <xf numFmtId="2" fontId="8" fillId="0" borderId="2" xfId="3" applyNumberFormat="1" applyFont="1" applyBorder="1" applyAlignment="1">
      <alignment vertical="top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65" fontId="6" fillId="0" borderId="2" xfId="1" applyNumberFormat="1" applyFont="1" applyFill="1" applyBorder="1" applyAlignment="1">
      <alignment vertical="top" wrapText="1"/>
    </xf>
    <xf numFmtId="43" fontId="6" fillId="0" borderId="2" xfId="1" applyFont="1" applyFill="1" applyBorder="1" applyAlignment="1">
      <alignment vertical="top" wrapText="1"/>
    </xf>
    <xf numFmtId="2" fontId="6" fillId="0" borderId="2" xfId="0" applyNumberFormat="1" applyFont="1" applyFill="1" applyBorder="1" applyAlignment="1">
      <alignment vertical="top" wrapText="1"/>
    </xf>
    <xf numFmtId="164" fontId="6" fillId="0" borderId="2" xfId="2" applyNumberFormat="1" applyFont="1" applyFill="1" applyBorder="1" applyAlignment="1">
      <alignment vertical="top" wrapText="1"/>
    </xf>
    <xf numFmtId="2" fontId="6" fillId="0" borderId="2" xfId="3" applyNumberFormat="1" applyFont="1" applyFill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5">
    <cellStyle name="Comma" xfId="1" builtinId="3"/>
    <cellStyle name="Comma [0]" xfId="2" builtinId="6"/>
    <cellStyle name="Normal" xfId="0" builtinId="0"/>
    <cellStyle name="Normal 3 2" xfId="4" xr:uid="{0E3B5ADC-B91C-6049-8A83-F92FD5995FD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'Data Olah'!$A$38</c:f>
              <c:strCache>
                <c:ptCount val="1"/>
                <c:pt idx="0">
                  <c:v>Palembang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cat>
            <c:strRef>
              <c:f>'Data Olah'!$B$24:$O$24</c:f>
              <c:strCache>
                <c:ptCount val="14"/>
                <c:pt idx="0">
                  <c:v>APBD</c:v>
                </c:pt>
                <c:pt idx="1">
                  <c:v>EKONOMI</c:v>
                </c:pt>
                <c:pt idx="2">
                  <c:v>RASIO GINI</c:v>
                </c:pt>
                <c:pt idx="3">
                  <c:v>PPP</c:v>
                </c:pt>
                <c:pt idx="4">
                  <c:v>TINGKAT KEMISKINAN</c:v>
                </c:pt>
                <c:pt idx="5">
                  <c:v>TPT</c:v>
                </c:pt>
                <c:pt idx="6">
                  <c:v>UHH</c:v>
                </c:pt>
                <c:pt idx="7">
                  <c:v>PDDK</c:v>
                </c:pt>
                <c:pt idx="8">
                  <c:v>RLS</c:v>
                </c:pt>
                <c:pt idx="9">
                  <c:v>HLS</c:v>
                </c:pt>
                <c:pt idx="10">
                  <c:v>SANITASI LAYAK</c:v>
                </c:pt>
                <c:pt idx="11">
                  <c:v>AIR BERSIH LAYAK</c:v>
                </c:pt>
                <c:pt idx="12">
                  <c:v>JALAN MANTAP</c:v>
                </c:pt>
                <c:pt idx="13">
                  <c:v>NILAI SAKIP</c:v>
                </c:pt>
              </c:strCache>
            </c:strRef>
          </c:cat>
          <c:val>
            <c:numRef>
              <c:f>'Data Olah'!$B$38:$O$38</c:f>
              <c:numCache>
                <c:formatCode>_(* #,##0.00_);_(* \(#,##0.00\);_(* "-"??_);_(@_)</c:formatCode>
                <c:ptCount val="14"/>
                <c:pt idx="0">
                  <c:v>91.082205313933756</c:v>
                </c:pt>
                <c:pt idx="1">
                  <c:v>66.900000000000006</c:v>
                </c:pt>
                <c:pt idx="2">
                  <c:v>63</c:v>
                </c:pt>
                <c:pt idx="3">
                  <c:v>81.650000000000006</c:v>
                </c:pt>
                <c:pt idx="4">
                  <c:v>56.2</c:v>
                </c:pt>
                <c:pt idx="5">
                  <c:v>63.949999999999996</c:v>
                </c:pt>
                <c:pt idx="6">
                  <c:v>70.319999999999993</c:v>
                </c:pt>
                <c:pt idx="7">
                  <c:v>17.825600000000001</c:v>
                </c:pt>
                <c:pt idx="8">
                  <c:v>86.416666666666657</c:v>
                </c:pt>
                <c:pt idx="9">
                  <c:v>71.95</c:v>
                </c:pt>
                <c:pt idx="10">
                  <c:v>95.03</c:v>
                </c:pt>
                <c:pt idx="11">
                  <c:v>88.73</c:v>
                </c:pt>
                <c:pt idx="12">
                  <c:v>51.627429409607629</c:v>
                </c:pt>
                <c:pt idx="13">
                  <c:v>64.099999999999994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5-1249-963E-DDCDEF426697}"/>
            </c:ext>
          </c:extLst>
        </c:ser>
        <c:ser>
          <c:idx val="1"/>
          <c:order val="1"/>
          <c:tx>
            <c:strRef>
              <c:f>'Data Olah'!$A$35</c:f>
              <c:strCache>
                <c:ptCount val="1"/>
                <c:pt idx="0">
                  <c:v>Empat Lawang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val>
            <c:numRef>
              <c:f>'Data Olah'!$B$35:$O$35</c:f>
              <c:numCache>
                <c:formatCode>_(* #,##0.00_);_(* \(#,##0.00\);_(* "-"??_);_(@_)</c:formatCode>
                <c:ptCount val="14"/>
                <c:pt idx="0">
                  <c:v>23.794164541425001</c:v>
                </c:pt>
                <c:pt idx="1">
                  <c:v>42.800000000000004</c:v>
                </c:pt>
                <c:pt idx="2">
                  <c:v>68</c:v>
                </c:pt>
                <c:pt idx="3">
                  <c:v>52.5</c:v>
                </c:pt>
                <c:pt idx="4">
                  <c:v>51</c:v>
                </c:pt>
                <c:pt idx="5">
                  <c:v>88.6</c:v>
                </c:pt>
                <c:pt idx="6">
                  <c:v>64.56</c:v>
                </c:pt>
                <c:pt idx="7">
                  <c:v>87.635750000000002</c:v>
                </c:pt>
                <c:pt idx="8">
                  <c:v>61.5</c:v>
                </c:pt>
                <c:pt idx="9">
                  <c:v>60.199999999999996</c:v>
                </c:pt>
                <c:pt idx="10">
                  <c:v>26.030000000000005</c:v>
                </c:pt>
                <c:pt idx="11">
                  <c:v>48.57</c:v>
                </c:pt>
                <c:pt idx="12">
                  <c:v>36.545177666057214</c:v>
                </c:pt>
                <c:pt idx="13">
                  <c:v>41.93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555-1249-963E-DDCDEF426697}"/>
            </c:ext>
          </c:extLst>
        </c:ser>
        <c:ser>
          <c:idx val="2"/>
          <c:order val="2"/>
          <c:tx>
            <c:strRef>
              <c:f>'Data Olah'!$A$42</c:f>
              <c:strCache>
                <c:ptCount val="1"/>
                <c:pt idx="0">
                  <c:v>Rata-rata</c:v>
                </c:pt>
              </c:strCache>
            </c:strRef>
          </c:tx>
          <c:spPr>
            <a:ln w="31750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circle"/>
            <c:size val="6"/>
            <c:spPr>
              <a:solidFill>
                <a:srgbClr val="00B050"/>
              </a:solidFill>
              <a:ln w="12700">
                <a:solidFill>
                  <a:schemeClr val="lt2"/>
                </a:solidFill>
                <a:round/>
              </a:ln>
              <a:effectLst/>
            </c:spPr>
          </c:marker>
          <c:val>
            <c:numRef>
              <c:f>'Data Olah'!$B$42:$O$42</c:f>
              <c:numCache>
                <c:formatCode>_(* #,##0.00_);_(* \(#,##0.00\);_(* "-"??_);_(@_)</c:formatCode>
                <c:ptCount val="14"/>
                <c:pt idx="0">
                  <c:v>40.683872579431849</c:v>
                </c:pt>
                <c:pt idx="1">
                  <c:v>51.976470588235294</c:v>
                </c:pt>
                <c:pt idx="2">
                  <c:v>65.941176470588232</c:v>
                </c:pt>
                <c:pt idx="3">
                  <c:v>58.218954248366011</c:v>
                </c:pt>
                <c:pt idx="4">
                  <c:v>47.785882352941172</c:v>
                </c:pt>
                <c:pt idx="5">
                  <c:v>80.220588235294116</c:v>
                </c:pt>
                <c:pt idx="6">
                  <c:v>67.489411764705878</c:v>
                </c:pt>
                <c:pt idx="7">
                  <c:v>75.381411764705888</c:v>
                </c:pt>
                <c:pt idx="8">
                  <c:v>66.441176470588232</c:v>
                </c:pt>
                <c:pt idx="9">
                  <c:v>61.367647058823543</c:v>
                </c:pt>
                <c:pt idx="10">
                  <c:v>57.402352941176481</c:v>
                </c:pt>
                <c:pt idx="11">
                  <c:v>66.728235294117653</c:v>
                </c:pt>
                <c:pt idx="12">
                  <c:v>44.04003654700012</c:v>
                </c:pt>
                <c:pt idx="13">
                  <c:v>55.685882352941178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555-1249-963E-DDCDEF426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661664"/>
        <c:axId val="433633904"/>
      </c:radarChart>
      <c:catAx>
        <c:axId val="43366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33904"/>
        <c:crosses val="autoZero"/>
        <c:auto val="1"/>
        <c:lblAlgn val="ctr"/>
        <c:lblOffset val="100"/>
        <c:noMultiLvlLbl val="0"/>
      </c:catAx>
      <c:valAx>
        <c:axId val="43363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6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A06E-BC40-9143-0C1EDE8B102B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A06E-BC40-9143-0C1EDE8B102B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A06E-BC40-9143-0C1EDE8B102B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A06E-BC40-9143-0C1EDE8B102B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A06E-BC40-9143-0C1EDE8B102B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A06E-BC40-9143-0C1EDE8B102B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06E-BC40-9143-0C1EDE8B102B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A06E-BC40-9143-0C1EDE8B102B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06E-BC40-9143-0C1EDE8B102B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06E-BC40-9143-0C1EDE8B102B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6E-BC40-9143-0C1EDE8B102B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06E-BC40-9143-0C1EDE8B102B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6E-BC40-9143-0C1EDE8B102B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06E-BC40-9143-0C1EDE8B102B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6E-BC40-9143-0C1EDE8B102B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06E-BC40-9143-0C1EDE8B102B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6E-BC40-9143-0C1EDE8B10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6576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Olah'!$A$72:$A$88</c:f>
              <c:strCache>
                <c:ptCount val="17"/>
                <c:pt idx="0">
                  <c:v>Palembang</c:v>
                </c:pt>
                <c:pt idx="1">
                  <c:v>Lubuk Linggau</c:v>
                </c:pt>
                <c:pt idx="2">
                  <c:v>Muara Enim</c:v>
                </c:pt>
                <c:pt idx="3">
                  <c:v>Prabumulih</c:v>
                </c:pt>
                <c:pt idx="4">
                  <c:v>Ogan Komering Ulu</c:v>
                </c:pt>
                <c:pt idx="5">
                  <c:v>Musi Rawas</c:v>
                </c:pt>
                <c:pt idx="6">
                  <c:v>Musi Banyuasin</c:v>
                </c:pt>
                <c:pt idx="7">
                  <c:v>PALI</c:v>
                </c:pt>
                <c:pt idx="8">
                  <c:v>OKU Timur</c:v>
                </c:pt>
                <c:pt idx="9">
                  <c:v>Ogan Ilir</c:v>
                </c:pt>
                <c:pt idx="10">
                  <c:v>Ogan Komering Ilir</c:v>
                </c:pt>
                <c:pt idx="11">
                  <c:v>Banyuasin</c:v>
                </c:pt>
                <c:pt idx="12">
                  <c:v>Pagar Alam</c:v>
                </c:pt>
                <c:pt idx="13">
                  <c:v>Lahat</c:v>
                </c:pt>
                <c:pt idx="14">
                  <c:v>OKU Selatan</c:v>
                </c:pt>
                <c:pt idx="15">
                  <c:v>Musi Rawas Utara</c:v>
                </c:pt>
                <c:pt idx="16">
                  <c:v>Empat Lawang</c:v>
                </c:pt>
              </c:strCache>
            </c:strRef>
          </c:cat>
          <c:val>
            <c:numRef>
              <c:f>'Data Olah'!$B$72:$B$88</c:f>
              <c:numCache>
                <c:formatCode>_(* #,##0.00_);_(* \(#,##0.00\);_(* "-"????_);_(@_)</c:formatCode>
                <c:ptCount val="17"/>
                <c:pt idx="0">
                  <c:v>71.278775923999547</c:v>
                </c:pt>
                <c:pt idx="1">
                  <c:v>67.404548153213966</c:v>
                </c:pt>
                <c:pt idx="2">
                  <c:v>66.400109827429333</c:v>
                </c:pt>
                <c:pt idx="3">
                  <c:v>65.988838386683341</c:v>
                </c:pt>
                <c:pt idx="4">
                  <c:v>63.169270294210833</c:v>
                </c:pt>
                <c:pt idx="5">
                  <c:v>62.302772830268765</c:v>
                </c:pt>
                <c:pt idx="6">
                  <c:v>61.218099408681923</c:v>
                </c:pt>
                <c:pt idx="7">
                  <c:v>61.1918734119551</c:v>
                </c:pt>
                <c:pt idx="8">
                  <c:v>60.949640823890135</c:v>
                </c:pt>
                <c:pt idx="9">
                  <c:v>60.933451828038244</c:v>
                </c:pt>
                <c:pt idx="10">
                  <c:v>59.860943203406848</c:v>
                </c:pt>
                <c:pt idx="11">
                  <c:v>58.743568951515357</c:v>
                </c:pt>
                <c:pt idx="12">
                  <c:v>58.588718651091469</c:v>
                </c:pt>
                <c:pt idx="13">
                  <c:v>57.725705134005793</c:v>
                </c:pt>
                <c:pt idx="14">
                  <c:v>56.754528296461004</c:v>
                </c:pt>
                <c:pt idx="15">
                  <c:v>55.354255346357142</c:v>
                </c:pt>
                <c:pt idx="16">
                  <c:v>54.720607898707385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E-BC40-9143-0C1EDE8B10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47407840"/>
        <c:axId val="547409472"/>
      </c:barChart>
      <c:catAx>
        <c:axId val="54740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409472"/>
        <c:crosses val="autoZero"/>
        <c:auto val="1"/>
        <c:lblAlgn val="ctr"/>
        <c:lblOffset val="100"/>
        <c:noMultiLvlLbl val="0"/>
      </c:catAx>
      <c:valAx>
        <c:axId val="54740947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.00_);_(* \(#,##0.00\);_(* &quot;-&quot;??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40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133331</xdr:colOff>
      <xdr:row>2</xdr:row>
      <xdr:rowOff>3120</xdr:rowOff>
    </xdr:from>
    <xdr:to>
      <xdr:col>26</xdr:col>
      <xdr:colOff>271309</xdr:colOff>
      <xdr:row>28</xdr:row>
      <xdr:rowOff>82635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E72E4E7-84CD-7C49-83A8-294896E20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147358</xdr:colOff>
      <xdr:row>68</xdr:row>
      <xdr:rowOff>38779</xdr:rowOff>
    </xdr:from>
    <xdr:to>
      <xdr:col>11</xdr:col>
      <xdr:colOff>562291</xdr:colOff>
      <xdr:row>90</xdr:row>
      <xdr:rowOff>135726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3550F0D-3CFC-674E-AAA0-9A910272A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masahmadaffandi/Downloads/APBD2018_ringkasan_SAIKU_update-05juli2018_combine_value_upload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bungan"/>
    </sheetNames>
    <sheetDataSet>
      <sheetData sheetId="0">
        <row r="110">
          <cell r="C110">
            <v>1740437900719</v>
          </cell>
        </row>
        <row r="111">
          <cell r="C111">
            <v>2703265186000</v>
          </cell>
        </row>
        <row r="112">
          <cell r="C112">
            <v>1697033491928</v>
          </cell>
        </row>
        <row r="113">
          <cell r="C113">
            <v>2064926236937</v>
          </cell>
        </row>
        <row r="114">
          <cell r="C114">
            <v>2231343639700</v>
          </cell>
        </row>
        <row r="115">
          <cell r="C115">
            <v>1311311318197</v>
          </cell>
        </row>
        <row r="116">
          <cell r="C116">
            <v>3643288212557.3501</v>
          </cell>
        </row>
        <row r="117">
          <cell r="C117">
            <v>874733232761</v>
          </cell>
        </row>
        <row r="118">
          <cell r="C118">
            <v>817250572112.83997</v>
          </cell>
        </row>
        <row r="119">
          <cell r="C119">
            <v>952999507803</v>
          </cell>
        </row>
        <row r="120">
          <cell r="C120">
            <v>1948005479180</v>
          </cell>
        </row>
        <row r="121">
          <cell r="C121">
            <v>1549469950111.8201</v>
          </cell>
        </row>
        <row r="122">
          <cell r="C122">
            <v>1649349343225</v>
          </cell>
        </row>
        <row r="123">
          <cell r="C123">
            <v>1227209054100</v>
          </cell>
        </row>
        <row r="124">
          <cell r="C124">
            <v>951766581657</v>
          </cell>
        </row>
        <row r="125">
          <cell r="C125">
            <v>1356800901024.6499</v>
          </cell>
        </row>
        <row r="126">
          <cell r="C126">
            <v>945842746000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D7437-2E41-A24A-A043-58325EFE0049}">
  <dimension ref="A1:U88"/>
  <sheetViews>
    <sheetView tabSelected="1" zoomScaleNormal="178" workbookViewId="0">
      <selection activeCell="B4" sqref="B4:O21"/>
    </sheetView>
  </sheetViews>
  <sheetFormatPr baseColWidth="10" defaultRowHeight="16"/>
  <cols>
    <col min="1" max="1" width="19.1640625" customWidth="1"/>
    <col min="2" max="2" width="11" bestFit="1" customWidth="1"/>
    <col min="3" max="3" width="8.6640625" customWidth="1"/>
    <col min="4" max="4" width="14.1640625" bestFit="1" customWidth="1"/>
    <col min="5" max="5" width="11" bestFit="1" customWidth="1"/>
    <col min="6" max="6" width="10.6640625" customWidth="1"/>
    <col min="7" max="7" width="8.83203125" customWidth="1"/>
    <col min="8" max="8" width="18.33203125" customWidth="1"/>
    <col min="9" max="9" width="9.5" customWidth="1"/>
    <col min="10" max="10" width="11" bestFit="1" customWidth="1"/>
    <col min="11" max="12" width="9.5" customWidth="1"/>
    <col min="13" max="13" width="9" bestFit="1" customWidth="1"/>
    <col min="14" max="14" width="9.1640625" customWidth="1"/>
    <col min="15" max="15" width="10" customWidth="1"/>
    <col min="16" max="16" width="11" bestFit="1" customWidth="1"/>
    <col min="17" max="17" width="15.83203125" customWidth="1"/>
  </cols>
  <sheetData>
    <row r="1" spans="1:16">
      <c r="A1" t="s">
        <v>27</v>
      </c>
    </row>
    <row r="2" spans="1:16" ht="17" thickBot="1">
      <c r="B2" s="27" t="s">
        <v>33</v>
      </c>
      <c r="C2" s="27" t="s">
        <v>34</v>
      </c>
      <c r="D2" s="27" t="s">
        <v>36</v>
      </c>
      <c r="E2" s="27" t="s">
        <v>37</v>
      </c>
      <c r="F2" s="27" t="s">
        <v>34</v>
      </c>
      <c r="G2" s="27" t="s">
        <v>34</v>
      </c>
      <c r="H2" s="27" t="s">
        <v>37</v>
      </c>
      <c r="I2" s="27" t="s">
        <v>34</v>
      </c>
      <c r="J2" s="27" t="s">
        <v>37</v>
      </c>
      <c r="K2" s="27" t="s">
        <v>37</v>
      </c>
      <c r="L2" s="27" t="s">
        <v>35</v>
      </c>
      <c r="M2" s="27" t="s">
        <v>34</v>
      </c>
      <c r="N2" s="27" t="s">
        <v>55</v>
      </c>
      <c r="O2" s="27" t="s">
        <v>42</v>
      </c>
    </row>
    <row r="3" spans="1:16" ht="40" thickBot="1">
      <c r="A3" s="15" t="s">
        <v>18</v>
      </c>
      <c r="B3" s="33" t="s">
        <v>26</v>
      </c>
      <c r="C3" s="33" t="s">
        <v>56</v>
      </c>
      <c r="D3" s="33" t="s">
        <v>57</v>
      </c>
      <c r="E3" s="33" t="s">
        <v>58</v>
      </c>
      <c r="F3" s="33" t="s">
        <v>59</v>
      </c>
      <c r="G3" s="33" t="s">
        <v>22</v>
      </c>
      <c r="H3" s="33" t="s">
        <v>23</v>
      </c>
      <c r="I3" s="33" t="s">
        <v>60</v>
      </c>
      <c r="J3" s="33" t="s">
        <v>24</v>
      </c>
      <c r="K3" s="33" t="s">
        <v>25</v>
      </c>
      <c r="L3" s="33" t="s">
        <v>61</v>
      </c>
      <c r="M3" s="33" t="s">
        <v>62</v>
      </c>
      <c r="N3" s="33" t="s">
        <v>63</v>
      </c>
      <c r="O3" s="33" t="s">
        <v>53</v>
      </c>
    </row>
    <row r="4" spans="1:16">
      <c r="A4" s="16" t="s">
        <v>0</v>
      </c>
      <c r="B4" s="17">
        <f>[1]gabungan!$C$115/1000000000</f>
        <v>1311.311318197</v>
      </c>
      <c r="C4" s="18">
        <v>5</v>
      </c>
      <c r="D4" s="19">
        <v>0.33</v>
      </c>
      <c r="E4" s="20">
        <v>9940</v>
      </c>
      <c r="F4" s="21">
        <v>12.61</v>
      </c>
      <c r="G4" s="18">
        <v>4.6100000000000003</v>
      </c>
      <c r="H4" s="19">
        <v>67.83</v>
      </c>
      <c r="I4" s="20">
        <v>363617</v>
      </c>
      <c r="J4" s="19">
        <v>8.68</v>
      </c>
      <c r="K4" s="19">
        <v>12.57</v>
      </c>
      <c r="L4" s="21">
        <v>61.52</v>
      </c>
      <c r="M4" s="22">
        <v>73.73</v>
      </c>
      <c r="N4" s="23">
        <v>71.739429131756296</v>
      </c>
      <c r="O4" s="19">
        <v>47.61</v>
      </c>
      <c r="P4" s="9"/>
    </row>
    <row r="5" spans="1:16">
      <c r="A5" s="16" t="s">
        <v>1</v>
      </c>
      <c r="B5" s="17">
        <f>[1]gabungan!$C$114/1000000000</f>
        <v>2231.3436397</v>
      </c>
      <c r="C5" s="18">
        <v>5.01</v>
      </c>
      <c r="D5" s="19">
        <v>0.34</v>
      </c>
      <c r="E5" s="20">
        <v>10706</v>
      </c>
      <c r="F5" s="21">
        <v>15.28</v>
      </c>
      <c r="G5" s="18">
        <v>2.61</v>
      </c>
      <c r="H5" s="19">
        <v>68.22</v>
      </c>
      <c r="I5" s="20">
        <v>819570</v>
      </c>
      <c r="J5" s="19">
        <v>7.02</v>
      </c>
      <c r="K5" s="19">
        <v>11.4</v>
      </c>
      <c r="L5" s="21">
        <v>59.54</v>
      </c>
      <c r="M5" s="22">
        <v>56.64</v>
      </c>
      <c r="N5" s="23">
        <v>49.832191780821915</v>
      </c>
      <c r="O5" s="19">
        <v>52.45</v>
      </c>
      <c r="P5" s="9"/>
    </row>
    <row r="6" spans="1:16">
      <c r="A6" s="16" t="s">
        <v>2</v>
      </c>
      <c r="B6" s="28">
        <f>[1]gabungan!$C$113/1000000000</f>
        <v>2064.9262369369999</v>
      </c>
      <c r="C6" s="30">
        <v>8.65</v>
      </c>
      <c r="D6" s="29">
        <v>0.38</v>
      </c>
      <c r="E6" s="28">
        <v>11012</v>
      </c>
      <c r="F6" s="29">
        <v>12.56</v>
      </c>
      <c r="G6" s="30">
        <v>4.2699999999999996</v>
      </c>
      <c r="H6" s="29">
        <v>68.38</v>
      </c>
      <c r="I6" s="28">
        <v>627818</v>
      </c>
      <c r="J6" s="29">
        <v>7.6</v>
      </c>
      <c r="K6" s="29">
        <v>11.95</v>
      </c>
      <c r="L6" s="29">
        <v>65.63</v>
      </c>
      <c r="M6" s="31">
        <v>74.87</v>
      </c>
      <c r="N6" s="32">
        <v>50.603770034187498</v>
      </c>
      <c r="O6" s="29">
        <v>75.069999999999993</v>
      </c>
      <c r="P6" s="9"/>
    </row>
    <row r="7" spans="1:16">
      <c r="A7" s="16" t="s">
        <v>3</v>
      </c>
      <c r="B7" s="28">
        <f>[1]gabungan!$C$110/1000000000</f>
        <v>1740.437900719</v>
      </c>
      <c r="C7" s="30">
        <v>4.07</v>
      </c>
      <c r="D7" s="29">
        <v>0.36</v>
      </c>
      <c r="E7" s="28">
        <v>9600</v>
      </c>
      <c r="F7" s="29">
        <v>16.149999999999999</v>
      </c>
      <c r="G7" s="30">
        <v>3.29</v>
      </c>
      <c r="H7" s="29">
        <v>65.5</v>
      </c>
      <c r="I7" s="28">
        <v>405524</v>
      </c>
      <c r="J7" s="29">
        <v>8.44</v>
      </c>
      <c r="K7" s="29">
        <v>12.32</v>
      </c>
      <c r="L7" s="29">
        <v>43.7</v>
      </c>
      <c r="M7" s="31">
        <v>57.36</v>
      </c>
      <c r="N7" s="32">
        <v>22.166299518351192</v>
      </c>
      <c r="O7" s="29">
        <v>64.099999999999994</v>
      </c>
      <c r="P7" s="9"/>
    </row>
    <row r="8" spans="1:16">
      <c r="A8" s="16" t="s">
        <v>4</v>
      </c>
      <c r="B8" s="28">
        <f>[1]gabungan!$C$112/1000000000</f>
        <v>1697.0334919280001</v>
      </c>
      <c r="C8" s="30">
        <v>5.81</v>
      </c>
      <c r="D8" s="29">
        <v>0.28000000000000003</v>
      </c>
      <c r="E8" s="28">
        <v>9562</v>
      </c>
      <c r="F8" s="29">
        <v>13.76</v>
      </c>
      <c r="G8" s="30">
        <v>3.23</v>
      </c>
      <c r="H8" s="29">
        <v>67.59</v>
      </c>
      <c r="I8" s="28">
        <v>399075</v>
      </c>
      <c r="J8" s="29">
        <v>7.28</v>
      </c>
      <c r="K8" s="29">
        <v>11.99</v>
      </c>
      <c r="L8" s="29">
        <v>59.52</v>
      </c>
      <c r="M8" s="31">
        <v>65.09</v>
      </c>
      <c r="N8" s="32">
        <v>46.047598323292938</v>
      </c>
      <c r="O8" s="29">
        <v>64.34</v>
      </c>
      <c r="P8" s="9"/>
    </row>
    <row r="9" spans="1:16">
      <c r="A9" s="16" t="s">
        <v>5</v>
      </c>
      <c r="B9" s="28">
        <f>[1]gabungan!$C$111/1000000000</f>
        <v>2703.2651860000001</v>
      </c>
      <c r="C9" s="30">
        <v>3.23</v>
      </c>
      <c r="D9" s="29">
        <v>0.27</v>
      </c>
      <c r="E9" s="28">
        <v>10212</v>
      </c>
      <c r="F9" s="29">
        <v>16.52</v>
      </c>
      <c r="G9" s="30">
        <v>3.29</v>
      </c>
      <c r="H9" s="29">
        <v>68.33</v>
      </c>
      <c r="I9" s="28">
        <v>638625</v>
      </c>
      <c r="J9" s="29">
        <v>7.6</v>
      </c>
      <c r="K9" s="29">
        <v>11.98</v>
      </c>
      <c r="L9" s="29">
        <v>65.47</v>
      </c>
      <c r="M9" s="31">
        <v>65.069999999999993</v>
      </c>
      <c r="N9" s="32">
        <v>34.134870596123932</v>
      </c>
      <c r="O9" s="29">
        <v>61.12</v>
      </c>
      <c r="P9" s="9"/>
    </row>
    <row r="10" spans="1:16">
      <c r="A10" s="16" t="s">
        <v>6</v>
      </c>
      <c r="B10" s="28">
        <f>[1]gabungan!$C$120/1000000000</f>
        <v>1948.0054791800001</v>
      </c>
      <c r="C10" s="30">
        <v>5.14</v>
      </c>
      <c r="D10" s="29">
        <v>0.32</v>
      </c>
      <c r="E10" s="28">
        <v>9760</v>
      </c>
      <c r="F10" s="29">
        <v>11.32</v>
      </c>
      <c r="G10" s="30">
        <v>3.84</v>
      </c>
      <c r="H10" s="29">
        <v>68.55</v>
      </c>
      <c r="I10" s="28">
        <v>844175</v>
      </c>
      <c r="J10" s="29">
        <v>7.17</v>
      </c>
      <c r="K10" s="29">
        <v>11.73</v>
      </c>
      <c r="L10" s="29">
        <v>44.49</v>
      </c>
      <c r="M10" s="31">
        <v>58.09</v>
      </c>
      <c r="N10" s="32">
        <v>50.995327882529622</v>
      </c>
      <c r="O10" s="29">
        <v>60.04</v>
      </c>
      <c r="P10" s="9"/>
    </row>
    <row r="11" spans="1:16">
      <c r="A11" s="16" t="s">
        <v>7</v>
      </c>
      <c r="B11" s="28">
        <f>[1]gabungan!$C$123/1000000000</f>
        <v>1227.2090541</v>
      </c>
      <c r="C11" s="30">
        <v>5.16</v>
      </c>
      <c r="D11" s="29">
        <v>0.4</v>
      </c>
      <c r="E11" s="28">
        <v>8445</v>
      </c>
      <c r="F11" s="29">
        <v>10.64</v>
      </c>
      <c r="G11" s="30">
        <v>4.1100000000000003</v>
      </c>
      <c r="H11" s="29">
        <v>66.489999999999995</v>
      </c>
      <c r="I11" s="28">
        <v>357105</v>
      </c>
      <c r="J11" s="29">
        <v>7.82</v>
      </c>
      <c r="K11" s="29">
        <v>11.73</v>
      </c>
      <c r="L11" s="29">
        <v>41.6</v>
      </c>
      <c r="M11" s="31">
        <v>49.39</v>
      </c>
      <c r="N11" s="32">
        <v>37.049694265177301</v>
      </c>
      <c r="O11" s="29">
        <v>60.14</v>
      </c>
      <c r="P11" s="9"/>
    </row>
    <row r="12" spans="1:16">
      <c r="A12" s="16" t="s">
        <v>8</v>
      </c>
      <c r="B12" s="28">
        <f>[1]gabungan!$C$122/1000000000</f>
        <v>1649.349343225</v>
      </c>
      <c r="C12" s="30">
        <v>3.27</v>
      </c>
      <c r="D12" s="29">
        <v>0.28999999999999998</v>
      </c>
      <c r="E12" s="28">
        <v>11612</v>
      </c>
      <c r="F12" s="29">
        <v>10.57</v>
      </c>
      <c r="G12" s="30">
        <v>3.51</v>
      </c>
      <c r="H12" s="29">
        <v>68.650000000000006</v>
      </c>
      <c r="I12" s="28">
        <v>670272</v>
      </c>
      <c r="J12" s="29">
        <v>7.27</v>
      </c>
      <c r="K12" s="29">
        <v>12.04</v>
      </c>
      <c r="L12" s="29">
        <v>59.06</v>
      </c>
      <c r="M12" s="31">
        <v>77.14</v>
      </c>
      <c r="N12" s="32">
        <v>34.391872505734639</v>
      </c>
      <c r="O12" s="29">
        <v>52.78</v>
      </c>
      <c r="P12" s="9"/>
    </row>
    <row r="13" spans="1:16">
      <c r="A13" s="16" t="s">
        <v>9</v>
      </c>
      <c r="B13" s="28">
        <f>[1]gabungan!$C$121/1000000000</f>
        <v>1549.46995011182</v>
      </c>
      <c r="C13" s="30">
        <v>5.26</v>
      </c>
      <c r="D13" s="29">
        <v>0.35</v>
      </c>
      <c r="E13" s="28">
        <v>10412</v>
      </c>
      <c r="F13" s="29">
        <v>13.19</v>
      </c>
      <c r="G13" s="30">
        <v>2.42</v>
      </c>
      <c r="H13" s="29">
        <v>64.959999999999994</v>
      </c>
      <c r="I13" s="28">
        <v>425032</v>
      </c>
      <c r="J13" s="29">
        <v>7.58</v>
      </c>
      <c r="K13" s="29">
        <v>12.28</v>
      </c>
      <c r="L13" s="29">
        <v>58.29</v>
      </c>
      <c r="M13" s="31">
        <v>57.88</v>
      </c>
      <c r="N13" s="32">
        <v>49.832191780821915</v>
      </c>
      <c r="O13" s="29">
        <v>51.45</v>
      </c>
      <c r="P13" s="9"/>
    </row>
    <row r="14" spans="1:16">
      <c r="A14" s="16" t="s">
        <v>10</v>
      </c>
      <c r="B14" s="28">
        <f>[1]gabungan!$C$124/1000000000</f>
        <v>951.76658165699996</v>
      </c>
      <c r="C14" s="30">
        <v>4.28</v>
      </c>
      <c r="D14" s="29">
        <v>0.32</v>
      </c>
      <c r="E14" s="28">
        <v>9450</v>
      </c>
      <c r="F14" s="29">
        <v>12.25</v>
      </c>
      <c r="G14" s="30">
        <v>2.2799999999999998</v>
      </c>
      <c r="H14" s="29">
        <v>64.56</v>
      </c>
      <c r="I14" s="28">
        <v>247285</v>
      </c>
      <c r="J14" s="29">
        <v>7.38</v>
      </c>
      <c r="K14" s="29">
        <v>12.04</v>
      </c>
      <c r="L14" s="29">
        <v>26.03</v>
      </c>
      <c r="M14" s="31">
        <v>48.57</v>
      </c>
      <c r="N14" s="32">
        <v>36.545177666057214</v>
      </c>
      <c r="O14" s="29">
        <v>41.93</v>
      </c>
      <c r="P14" s="9"/>
    </row>
    <row r="15" spans="1:16">
      <c r="A15" s="16" t="s">
        <v>12</v>
      </c>
      <c r="B15" s="28">
        <f>[1]gabungan!$C$125/1000000000</f>
        <v>1356.8009010246499</v>
      </c>
      <c r="C15" s="30">
        <v>6.43</v>
      </c>
      <c r="D15" s="29">
        <v>0.35</v>
      </c>
      <c r="E15" s="28">
        <v>8136</v>
      </c>
      <c r="F15" s="29">
        <v>13.81</v>
      </c>
      <c r="G15" s="30">
        <v>3.79</v>
      </c>
      <c r="H15" s="29">
        <v>67.88</v>
      </c>
      <c r="I15" s="28">
        <v>187281</v>
      </c>
      <c r="J15" s="29">
        <v>6.58</v>
      </c>
      <c r="K15" s="29">
        <v>11.7</v>
      </c>
      <c r="L15" s="29">
        <v>61.46</v>
      </c>
      <c r="M15" s="31">
        <v>82.86</v>
      </c>
      <c r="N15" s="32">
        <v>45.457272853297361</v>
      </c>
      <c r="O15" s="29">
        <v>36.369999999999997</v>
      </c>
      <c r="P15" s="9"/>
    </row>
    <row r="16" spans="1:16">
      <c r="A16" s="16" t="s">
        <v>13</v>
      </c>
      <c r="B16" s="28">
        <f>[1]gabungan!$C$126/1000000000</f>
        <v>945.84274600000003</v>
      </c>
      <c r="C16" s="30">
        <v>4.22</v>
      </c>
      <c r="D16" s="29">
        <v>0.28000000000000003</v>
      </c>
      <c r="E16" s="28">
        <v>9795</v>
      </c>
      <c r="F16" s="29">
        <v>19.12</v>
      </c>
      <c r="G16" s="30">
        <v>4.22</v>
      </c>
      <c r="H16" s="29">
        <v>65.209999999999994</v>
      </c>
      <c r="I16" s="28">
        <v>189895</v>
      </c>
      <c r="J16" s="29">
        <v>6.45</v>
      </c>
      <c r="K16" s="29">
        <v>11.5</v>
      </c>
      <c r="L16" s="29">
        <v>53.45</v>
      </c>
      <c r="M16" s="31">
        <v>56.29</v>
      </c>
      <c r="N16" s="32">
        <v>44.510634895250284</v>
      </c>
      <c r="O16" s="29">
        <v>31.73</v>
      </c>
      <c r="P16" s="9"/>
    </row>
    <row r="17" spans="1:21">
      <c r="A17" s="16" t="s">
        <v>38</v>
      </c>
      <c r="B17" s="28">
        <f>[1]gabungan!$C$116/1000000000</f>
        <v>3643.2882125573501</v>
      </c>
      <c r="C17" s="30">
        <v>6.69</v>
      </c>
      <c r="D17" s="29">
        <v>0.37</v>
      </c>
      <c r="E17" s="28">
        <v>14697</v>
      </c>
      <c r="F17" s="29">
        <v>10.95</v>
      </c>
      <c r="G17" s="30">
        <v>7.21</v>
      </c>
      <c r="H17" s="29">
        <v>70.319999999999993</v>
      </c>
      <c r="I17" s="28">
        <v>1643488</v>
      </c>
      <c r="J17" s="29">
        <v>10.37</v>
      </c>
      <c r="K17" s="29">
        <v>14.39</v>
      </c>
      <c r="L17" s="29">
        <v>95.03</v>
      </c>
      <c r="M17" s="31">
        <v>88.73</v>
      </c>
      <c r="N17" s="32">
        <v>51.627429409607629</v>
      </c>
      <c r="O17" s="29">
        <v>64.099999999999994</v>
      </c>
      <c r="P17" s="9"/>
    </row>
    <row r="18" spans="1:21">
      <c r="A18" s="16" t="s">
        <v>39</v>
      </c>
      <c r="B18" s="28">
        <f>[1]gabungan!$C$117/1000000000</f>
        <v>874.73323276099995</v>
      </c>
      <c r="C18" s="30">
        <v>5.82</v>
      </c>
      <c r="D18" s="29">
        <v>0.4</v>
      </c>
      <c r="E18" s="28">
        <v>12765</v>
      </c>
      <c r="F18" s="29">
        <v>11.39</v>
      </c>
      <c r="G18" s="30">
        <v>6.99</v>
      </c>
      <c r="H18" s="29">
        <v>69.88</v>
      </c>
      <c r="I18" s="28">
        <v>184425</v>
      </c>
      <c r="J18" s="29">
        <v>9.7100000000000009</v>
      </c>
      <c r="K18" s="29">
        <v>12.89</v>
      </c>
      <c r="L18" s="29">
        <v>69.64</v>
      </c>
      <c r="M18" s="31">
        <v>92.39</v>
      </c>
      <c r="N18" s="32">
        <v>39.905133501644862</v>
      </c>
      <c r="O18" s="29">
        <v>54.17</v>
      </c>
      <c r="P18" s="9"/>
    </row>
    <row r="19" spans="1:21">
      <c r="A19" s="16" t="s">
        <v>40</v>
      </c>
      <c r="B19" s="28">
        <f>[1]gabungan!$C$118/1000000000</f>
        <v>817.25057211284002</v>
      </c>
      <c r="C19" s="30">
        <v>4.3099999999999996</v>
      </c>
      <c r="D19" s="29">
        <v>0.37</v>
      </c>
      <c r="E19" s="28">
        <v>8758</v>
      </c>
      <c r="F19" s="29">
        <v>8.77</v>
      </c>
      <c r="G19" s="30">
        <v>3.03</v>
      </c>
      <c r="H19" s="29">
        <v>66.14</v>
      </c>
      <c r="I19" s="28">
        <v>137909</v>
      </c>
      <c r="J19" s="29">
        <v>9.08</v>
      </c>
      <c r="K19" s="29">
        <v>12.83</v>
      </c>
      <c r="L19" s="29">
        <v>49.57</v>
      </c>
      <c r="M19" s="31">
        <v>48.25</v>
      </c>
      <c r="N19" s="32">
        <v>24.999544003647973</v>
      </c>
      <c r="O19" s="29">
        <v>57.75</v>
      </c>
      <c r="P19" s="9"/>
    </row>
    <row r="20" spans="1:21">
      <c r="A20" s="16" t="s">
        <v>41</v>
      </c>
      <c r="B20" s="28">
        <f>[1]gabungan!$C$119/1000000000</f>
        <v>952.99950780300003</v>
      </c>
      <c r="C20" s="30">
        <v>6.01</v>
      </c>
      <c r="D20" s="29">
        <v>0.38</v>
      </c>
      <c r="E20" s="28">
        <v>13288</v>
      </c>
      <c r="F20" s="29">
        <v>13.02</v>
      </c>
      <c r="G20" s="30">
        <v>4.55</v>
      </c>
      <c r="H20" s="29">
        <v>68.83</v>
      </c>
      <c r="I20" s="28">
        <v>229224</v>
      </c>
      <c r="J20" s="29">
        <v>9.51</v>
      </c>
      <c r="K20" s="29">
        <v>13.31</v>
      </c>
      <c r="L20" s="29">
        <v>61.84</v>
      </c>
      <c r="M20" s="31">
        <v>82.03</v>
      </c>
      <c r="N20" s="32">
        <v>58.842183150699412</v>
      </c>
      <c r="O20" s="29">
        <v>71.510000000000005</v>
      </c>
      <c r="P20" s="9"/>
    </row>
    <row r="21" spans="1:21">
      <c r="A21" s="12" t="s">
        <v>32</v>
      </c>
      <c r="B21" s="13">
        <f>AVERAGE(B4:B20)</f>
        <v>1627.3549031772739</v>
      </c>
      <c r="C21" s="14">
        <f t="shared" ref="C21:N21" si="0">AVERAGE(C4:C20)</f>
        <v>5.1976470588235291</v>
      </c>
      <c r="D21" s="14">
        <v>0.36</v>
      </c>
      <c r="E21" s="13">
        <v>10652</v>
      </c>
      <c r="F21" s="14">
        <v>12.8</v>
      </c>
      <c r="G21" s="14">
        <v>4.2300000000000004</v>
      </c>
      <c r="H21" s="14">
        <v>69.41</v>
      </c>
      <c r="I21" s="13">
        <f>AVERAGE(I4:I20)</f>
        <v>492371.76470588235</v>
      </c>
      <c r="J21" s="14">
        <v>8</v>
      </c>
      <c r="K21" s="14">
        <v>12.36</v>
      </c>
      <c r="L21" s="14">
        <f t="shared" si="0"/>
        <v>57.402352941176481</v>
      </c>
      <c r="M21" s="14">
        <v>68.989999999999995</v>
      </c>
      <c r="N21" s="14">
        <f t="shared" si="0"/>
        <v>44.04003654700012</v>
      </c>
      <c r="O21" s="14">
        <f>AVERAGE(O4:O20)</f>
        <v>55.685882352941178</v>
      </c>
    </row>
    <row r="22" spans="1:21">
      <c r="A22" s="12"/>
      <c r="B22" s="13"/>
      <c r="C22" s="14"/>
      <c r="D22" s="14"/>
      <c r="E22" s="13"/>
      <c r="F22" s="14"/>
      <c r="G22" s="14"/>
      <c r="H22" s="14"/>
      <c r="I22" s="13"/>
      <c r="J22" s="14"/>
      <c r="K22" s="14"/>
      <c r="L22" s="14"/>
      <c r="M22" s="14"/>
      <c r="N22" s="14"/>
      <c r="O22" s="14"/>
    </row>
    <row r="23" spans="1:21" ht="17" thickBot="1">
      <c r="A23" t="s">
        <v>28</v>
      </c>
    </row>
    <row r="24" spans="1:21" ht="40" thickBot="1">
      <c r="A24" s="1" t="s">
        <v>18</v>
      </c>
      <c r="B24" s="33" t="s">
        <v>16</v>
      </c>
      <c r="C24" s="33" t="s">
        <v>20</v>
      </c>
      <c r="D24" s="33" t="s">
        <v>21</v>
      </c>
      <c r="E24" s="33" t="s">
        <v>29</v>
      </c>
      <c r="F24" s="33" t="s">
        <v>45</v>
      </c>
      <c r="G24" s="33" t="s">
        <v>11</v>
      </c>
      <c r="H24" s="33" t="s">
        <v>17</v>
      </c>
      <c r="I24" s="33" t="s">
        <v>64</v>
      </c>
      <c r="J24" s="33" t="s">
        <v>15</v>
      </c>
      <c r="K24" s="33" t="s">
        <v>14</v>
      </c>
      <c r="L24" s="33" t="s">
        <v>65</v>
      </c>
      <c r="M24" s="33" t="s">
        <v>66</v>
      </c>
      <c r="N24" s="33" t="s">
        <v>31</v>
      </c>
      <c r="O24" s="33" t="s">
        <v>53</v>
      </c>
    </row>
    <row r="25" spans="1:21">
      <c r="A25" s="16" t="s">
        <v>0</v>
      </c>
      <c r="B25" s="2">
        <f>((B4-0)/(4000-0))*100</f>
        <v>32.782782954924997</v>
      </c>
      <c r="C25" s="2">
        <f>((C4-0)/(10-0))*100</f>
        <v>50</v>
      </c>
      <c r="D25" s="2">
        <f>((1-D4)/(1-0))*100</f>
        <v>67</v>
      </c>
      <c r="E25" s="2">
        <f>((E4-0)/(18000-0))*100</f>
        <v>55.222222222222214</v>
      </c>
      <c r="F25" s="2">
        <f>((25-F4)/(25-0))*100</f>
        <v>49.56</v>
      </c>
      <c r="G25" s="2">
        <f>((20-G4)/(20-0))*100</f>
        <v>76.95</v>
      </c>
      <c r="H25" s="2">
        <f>((H4-0)/(100-0))*100</f>
        <v>67.83</v>
      </c>
      <c r="I25" s="2">
        <f>((2000000-I4)/(2000000-0))*100</f>
        <v>81.819149999999993</v>
      </c>
      <c r="J25" s="2">
        <f>((J4-0)/(12-0))*100</f>
        <v>72.333333333333329</v>
      </c>
      <c r="K25" s="2">
        <f>((K4-0)/(20-0))*100</f>
        <v>62.850000000000009</v>
      </c>
      <c r="L25" s="2">
        <f>((L4-0)/(100-0))*100</f>
        <v>61.52000000000001</v>
      </c>
      <c r="M25" s="2">
        <f>((M4-0)/(100-0))*100</f>
        <v>73.73</v>
      </c>
      <c r="N25" s="2">
        <f>((N4-0)/(100-0))*100</f>
        <v>71.739429131756296</v>
      </c>
      <c r="O25" s="2">
        <f>((O4-0)/(100-0))*100</f>
        <v>47.61</v>
      </c>
    </row>
    <row r="26" spans="1:21">
      <c r="A26" s="16" t="s">
        <v>1</v>
      </c>
      <c r="B26" s="2">
        <f>((B5-0)/(4000-0))*100</f>
        <v>55.783590992499995</v>
      </c>
      <c r="C26" s="2">
        <f>((C5-0)/(10-0))*100</f>
        <v>50.1</v>
      </c>
      <c r="D26" s="2">
        <f>((1-D5)/(1-0))*100</f>
        <v>65.999999999999986</v>
      </c>
      <c r="E26" s="2">
        <f>((E5-0)/(18000-0))*100</f>
        <v>59.477777777777774</v>
      </c>
      <c r="F26" s="2">
        <f>((25-F5)/(25-0))*100</f>
        <v>38.880000000000003</v>
      </c>
      <c r="G26" s="2">
        <f>((20-G5)/(20-0))*100</f>
        <v>86.95</v>
      </c>
      <c r="H26" s="2">
        <f>((H5-0)/(100-0))*100</f>
        <v>68.22</v>
      </c>
      <c r="I26" s="2">
        <f>((2000000-I5)/(2000000-0))*100</f>
        <v>59.021500000000003</v>
      </c>
      <c r="J26" s="2">
        <f>((J5-0)/(12-0))*100</f>
        <v>58.5</v>
      </c>
      <c r="K26" s="2">
        <f>((K5-0)/(20-0))*100</f>
        <v>57.000000000000007</v>
      </c>
      <c r="L26" s="2">
        <f>((L5-0)/(100-0))*100</f>
        <v>59.540000000000006</v>
      </c>
      <c r="M26" s="2">
        <f>((M5-0)/(100-0))*100</f>
        <v>56.64</v>
      </c>
      <c r="N26" s="2">
        <f>((N5-0)/(100-0))*100</f>
        <v>49.832191780821915</v>
      </c>
      <c r="O26" s="2">
        <f>((O5-0)/(100-0))*100</f>
        <v>52.45000000000001</v>
      </c>
    </row>
    <row r="27" spans="1:21">
      <c r="A27" s="16" t="s">
        <v>2</v>
      </c>
      <c r="B27" s="2">
        <f>((B6-0)/(4000-0))*100</f>
        <v>51.623155923425003</v>
      </c>
      <c r="C27" s="2">
        <f>((C6-0)/(10-0))*100</f>
        <v>86.5</v>
      </c>
      <c r="D27" s="2">
        <f>((1-D6)/(1-0))*100</f>
        <v>62</v>
      </c>
      <c r="E27" s="2">
        <f>((E6-0)/(18000-0))*100</f>
        <v>61.177777777777777</v>
      </c>
      <c r="F27" s="2">
        <f>((25-F6)/(25-0))*100</f>
        <v>49.76</v>
      </c>
      <c r="G27" s="2">
        <f>((20-G6)/(20-0))*100</f>
        <v>78.649999999999991</v>
      </c>
      <c r="H27" s="2">
        <f>((H6-0)/(100-0))*100</f>
        <v>68.38</v>
      </c>
      <c r="I27" s="2">
        <f>((2000000-I6)/(2000000-0))*100</f>
        <v>68.609099999999998</v>
      </c>
      <c r="J27" s="2">
        <f>((J6-0)/(12-0))*100</f>
        <v>63.333333333333329</v>
      </c>
      <c r="K27" s="2">
        <f>((K6-0)/(20-0))*100</f>
        <v>59.749999999999993</v>
      </c>
      <c r="L27" s="2">
        <f>((L6-0)/(100-0))*100</f>
        <v>65.63</v>
      </c>
      <c r="M27" s="2">
        <f>((M6-0)/(100-0))*100</f>
        <v>74.87</v>
      </c>
      <c r="N27" s="2">
        <f>((N6-0)/(100-0))*100</f>
        <v>50.603770034187498</v>
      </c>
      <c r="O27" s="2">
        <f>((O6-0)/(100-0))*100</f>
        <v>75.069999999999993</v>
      </c>
    </row>
    <row r="28" spans="1:21">
      <c r="A28" s="16" t="s">
        <v>3</v>
      </c>
      <c r="B28" s="2">
        <f>((B7-0)/(4000-0))*100</f>
        <v>43.510947517975005</v>
      </c>
      <c r="C28" s="2">
        <f>((C7-0)/(10-0))*100</f>
        <v>40.700000000000003</v>
      </c>
      <c r="D28" s="2">
        <f>((1-D7)/(1-0))*100</f>
        <v>64</v>
      </c>
      <c r="E28" s="2">
        <f>((E7-0)/(18000-0))*100</f>
        <v>53.333333333333336</v>
      </c>
      <c r="F28" s="2">
        <f>((25-F7)/(25-0))*100</f>
        <v>35.400000000000006</v>
      </c>
      <c r="G28" s="2">
        <f>((20-G7)/(20-0))*100</f>
        <v>83.55</v>
      </c>
      <c r="H28" s="2">
        <f>((H7-0)/(100-0))*100</f>
        <v>65.5</v>
      </c>
      <c r="I28" s="2">
        <f>((2000000-I7)/(2000000-0))*100</f>
        <v>79.723799999999997</v>
      </c>
      <c r="J28" s="2">
        <f>((J7-0)/(12-0))*100</f>
        <v>70.333333333333329</v>
      </c>
      <c r="K28" s="2">
        <f>((K7-0)/(20-0))*100</f>
        <v>61.6</v>
      </c>
      <c r="L28" s="2">
        <f>((L7-0)/(100-0))*100</f>
        <v>43.7</v>
      </c>
      <c r="M28" s="2">
        <f>((M7-0)/(100-0))*100</f>
        <v>57.36</v>
      </c>
      <c r="N28" s="2">
        <f>((N7-0)/(100-0))*100</f>
        <v>22.166299518351192</v>
      </c>
      <c r="O28" s="2">
        <f>((O7-0)/(100-0))*100</f>
        <v>64.099999999999994</v>
      </c>
      <c r="U28" s="2"/>
    </row>
    <row r="29" spans="1:21">
      <c r="A29" s="16" t="s">
        <v>4</v>
      </c>
      <c r="B29" s="2">
        <f>((B8-0)/(4000-0))*100</f>
        <v>42.425837298200001</v>
      </c>
      <c r="C29" s="2">
        <f>((C8-0)/(10-0))*100</f>
        <v>58.099999999999994</v>
      </c>
      <c r="D29" s="2">
        <f>((1-D8)/(1-0))*100</f>
        <v>72</v>
      </c>
      <c r="E29" s="2">
        <f>((E8-0)/(18000-0))*100</f>
        <v>53.122222222222227</v>
      </c>
      <c r="F29" s="2">
        <f>((25-F8)/(25-0))*100</f>
        <v>44.96</v>
      </c>
      <c r="G29" s="2">
        <f>((20-G8)/(20-0))*100</f>
        <v>83.850000000000009</v>
      </c>
      <c r="H29" s="2">
        <f>((H8-0)/(100-0))*100</f>
        <v>67.59</v>
      </c>
      <c r="I29" s="2">
        <f>((2000000-I8)/(2000000-0))*100</f>
        <v>80.046250000000001</v>
      </c>
      <c r="J29" s="2">
        <f>((J8-0)/(12-0))*100</f>
        <v>60.666666666666671</v>
      </c>
      <c r="K29" s="2">
        <f>((K8-0)/(20-0))*100</f>
        <v>59.95</v>
      </c>
      <c r="L29" s="2">
        <f>((L8-0)/(100-0))*100</f>
        <v>59.52</v>
      </c>
      <c r="M29" s="2">
        <f>((M8-0)/(100-0))*100</f>
        <v>65.09</v>
      </c>
      <c r="N29" s="2">
        <f>((N8-0)/(100-0))*100</f>
        <v>46.047598323292938</v>
      </c>
      <c r="O29" s="2">
        <f>((O8-0)/(100-0))*100</f>
        <v>64.34</v>
      </c>
      <c r="U29" s="2"/>
    </row>
    <row r="30" spans="1:21">
      <c r="A30" s="16" t="s">
        <v>5</v>
      </c>
      <c r="B30" s="2">
        <f>((B9-0)/(4000-0))*100</f>
        <v>67.581629649999996</v>
      </c>
      <c r="C30" s="2">
        <f>((C9-0)/(10-0))*100</f>
        <v>32.300000000000004</v>
      </c>
      <c r="D30" s="2">
        <f>((1-D9)/(1-0))*100</f>
        <v>73</v>
      </c>
      <c r="E30" s="2">
        <f>((E9-0)/(18000-0))*100</f>
        <v>56.733333333333334</v>
      </c>
      <c r="F30" s="2">
        <f>((25-F9)/(25-0))*100</f>
        <v>33.92</v>
      </c>
      <c r="G30" s="2">
        <f>((20-G9)/(20-0))*100</f>
        <v>83.55</v>
      </c>
      <c r="H30" s="2">
        <f>((H9-0)/(100-0))*100</f>
        <v>68.33</v>
      </c>
      <c r="I30" s="2">
        <f>((2000000-I9)/(2000000-0))*100</f>
        <v>68.068749999999994</v>
      </c>
      <c r="J30" s="2">
        <f>((J9-0)/(12-0))*100</f>
        <v>63.333333333333329</v>
      </c>
      <c r="K30" s="2">
        <f>((K9-0)/(20-0))*100</f>
        <v>59.9</v>
      </c>
      <c r="L30" s="2">
        <f>((L9-0)/(100-0))*100</f>
        <v>65.47</v>
      </c>
      <c r="M30" s="2">
        <f>((M9-0)/(100-0))*100</f>
        <v>65.069999999999993</v>
      </c>
      <c r="N30" s="2">
        <f>((N9-0)/(100-0))*100</f>
        <v>34.134870596123932</v>
      </c>
      <c r="O30" s="2">
        <f>((O9-0)/(100-0))*100</f>
        <v>61.12</v>
      </c>
    </row>
    <row r="31" spans="1:21">
      <c r="A31" s="16" t="s">
        <v>6</v>
      </c>
      <c r="B31" s="2">
        <f>((B10-0)/(4000-0))*100</f>
        <v>48.700136979500002</v>
      </c>
      <c r="C31" s="2">
        <f>((C10-0)/(10-0))*100</f>
        <v>51.4</v>
      </c>
      <c r="D31" s="2">
        <f>((1-D10)/(1-0))*100</f>
        <v>68</v>
      </c>
      <c r="E31" s="2">
        <f>((E10-0)/(18000-0))*100</f>
        <v>54.222222222222229</v>
      </c>
      <c r="F31" s="2">
        <f>((25-F10)/(25-0))*100</f>
        <v>54.72</v>
      </c>
      <c r="G31" s="2">
        <f>((20-G10)/(20-0))*100</f>
        <v>80.800000000000011</v>
      </c>
      <c r="H31" s="2">
        <f>((H10-0)/(100-0))*100</f>
        <v>68.55</v>
      </c>
      <c r="I31" s="2">
        <f>((2000000-I10)/(2000000-0))*100</f>
        <v>57.791250000000005</v>
      </c>
      <c r="J31" s="2">
        <f>((J10-0)/(12-0))*100</f>
        <v>59.75</v>
      </c>
      <c r="K31" s="2">
        <f>((K10-0)/(20-0))*100</f>
        <v>58.650000000000006</v>
      </c>
      <c r="L31" s="2">
        <f>((L10-0)/(100-0))*100</f>
        <v>44.49</v>
      </c>
      <c r="M31" s="2">
        <f>((M10-0)/(100-0))*100</f>
        <v>58.090000000000011</v>
      </c>
      <c r="N31" s="2">
        <f>((N10-0)/(100-0))*100</f>
        <v>50.995327882529615</v>
      </c>
      <c r="O31" s="2">
        <f>((O10-0)/(100-0))*100</f>
        <v>60.040000000000006</v>
      </c>
      <c r="T31" s="2"/>
    </row>
    <row r="32" spans="1:21">
      <c r="A32" s="16" t="s">
        <v>7</v>
      </c>
      <c r="B32" s="2">
        <f>((B11-0)/(4000-0))*100</f>
        <v>30.6802263525</v>
      </c>
      <c r="C32" s="2">
        <f>((C11-0)/(10-0))*100</f>
        <v>51.6</v>
      </c>
      <c r="D32" s="2">
        <f>((1-D11)/(1-0))*100</f>
        <v>60</v>
      </c>
      <c r="E32" s="2">
        <f>((E11-0)/(18000-0))*100</f>
        <v>46.916666666666664</v>
      </c>
      <c r="F32" s="2">
        <f>((25-F11)/(25-0))*100</f>
        <v>57.440000000000005</v>
      </c>
      <c r="G32" s="2">
        <f>((20-G11)/(20-0))*100</f>
        <v>79.45</v>
      </c>
      <c r="H32" s="2">
        <f>((H11-0)/(100-0))*100</f>
        <v>66.489999999999995</v>
      </c>
      <c r="I32" s="2">
        <f>((2000000-I11)/(2000000-0))*100</f>
        <v>82.144750000000002</v>
      </c>
      <c r="J32" s="2">
        <f>((J11-0)/(12-0))*100</f>
        <v>65.166666666666671</v>
      </c>
      <c r="K32" s="2">
        <f>((K11-0)/(20-0))*100</f>
        <v>58.650000000000006</v>
      </c>
      <c r="L32" s="2">
        <f>((L11-0)/(100-0))*100</f>
        <v>41.6</v>
      </c>
      <c r="M32" s="2">
        <f>((M11-0)/(100-0))*100</f>
        <v>49.39</v>
      </c>
      <c r="N32" s="2">
        <f>((N11-0)/(100-0))*100</f>
        <v>37.049694265177301</v>
      </c>
      <c r="O32" s="2">
        <f>((O11-0)/(100-0))*100</f>
        <v>60.140000000000008</v>
      </c>
      <c r="T32" s="2"/>
    </row>
    <row r="33" spans="1:17">
      <c r="A33" s="16" t="s">
        <v>8</v>
      </c>
      <c r="B33" s="2">
        <f>((B12-0)/(4000-0))*100</f>
        <v>41.233733580625</v>
      </c>
      <c r="C33" s="2">
        <f>((C12-0)/(10-0))*100</f>
        <v>32.700000000000003</v>
      </c>
      <c r="D33" s="2">
        <f>((1-D12)/(1-0))*100</f>
        <v>71</v>
      </c>
      <c r="E33" s="2">
        <f>((E12-0)/(18000-0))*100</f>
        <v>64.511111111111106</v>
      </c>
      <c r="F33" s="2">
        <f>((25-F12)/(25-0))*100</f>
        <v>57.719999999999992</v>
      </c>
      <c r="G33" s="2">
        <f>((20-G12)/(20-0))*100</f>
        <v>82.450000000000017</v>
      </c>
      <c r="H33" s="2">
        <f>((H12-0)/(100-0))*100</f>
        <v>68.650000000000006</v>
      </c>
      <c r="I33" s="2">
        <f>((2000000-I12)/(2000000-0))*100</f>
        <v>66.486400000000003</v>
      </c>
      <c r="J33" s="2">
        <f>((J12-0)/(12-0))*100</f>
        <v>60.583333333333336</v>
      </c>
      <c r="K33" s="2">
        <f>((K12-0)/(20-0))*100</f>
        <v>60.199999999999996</v>
      </c>
      <c r="L33" s="2">
        <f>((L12-0)/(100-0))*100</f>
        <v>59.06</v>
      </c>
      <c r="M33" s="2">
        <f>((M12-0)/(100-0))*100</f>
        <v>77.14</v>
      </c>
      <c r="N33" s="2">
        <f>((N12-0)/(100-0))*100</f>
        <v>34.391872505734639</v>
      </c>
      <c r="O33" s="2">
        <f>((O12-0)/(100-0))*100</f>
        <v>52.78</v>
      </c>
    </row>
    <row r="34" spans="1:17">
      <c r="A34" s="16" t="s">
        <v>9</v>
      </c>
      <c r="B34" s="2">
        <f>((B13-0)/(4000-0))*100</f>
        <v>38.736748752795499</v>
      </c>
      <c r="C34" s="2">
        <f>((C13-0)/(10-0))*100</f>
        <v>52.6</v>
      </c>
      <c r="D34" s="2">
        <f>((1-D13)/(1-0))*100</f>
        <v>65</v>
      </c>
      <c r="E34" s="2">
        <f>((E13-0)/(18000-0))*100</f>
        <v>57.844444444444441</v>
      </c>
      <c r="F34" s="2">
        <f>((25-F13)/(25-0))*100</f>
        <v>47.24</v>
      </c>
      <c r="G34" s="2">
        <f>((20-G13)/(20-0))*100</f>
        <v>87.899999999999991</v>
      </c>
      <c r="H34" s="2">
        <f>((H13-0)/(100-0))*100</f>
        <v>64.959999999999994</v>
      </c>
      <c r="I34" s="2">
        <f>((2000000-I13)/(2000000-0))*100</f>
        <v>78.74839999999999</v>
      </c>
      <c r="J34" s="2">
        <f>((J13-0)/(12-0))*100</f>
        <v>63.166666666666671</v>
      </c>
      <c r="K34" s="2">
        <f>((K13-0)/(20-0))*100</f>
        <v>61.4</v>
      </c>
      <c r="L34" s="2">
        <f>((L13-0)/(100-0))*100</f>
        <v>58.29</v>
      </c>
      <c r="M34" s="2">
        <f>((M13-0)/(100-0))*100</f>
        <v>57.879999999999995</v>
      </c>
      <c r="N34" s="2">
        <f>((N13-0)/(100-0))*100</f>
        <v>49.832191780821915</v>
      </c>
      <c r="O34" s="2">
        <f>((O13-0)/(100-0))*100</f>
        <v>51.45000000000001</v>
      </c>
    </row>
    <row r="35" spans="1:17">
      <c r="A35" s="16" t="s">
        <v>10</v>
      </c>
      <c r="B35" s="2">
        <f>((B14-0)/(4000-0))*100</f>
        <v>23.794164541425001</v>
      </c>
      <c r="C35" s="2">
        <f>((C14-0)/(10-0))*100</f>
        <v>42.800000000000004</v>
      </c>
      <c r="D35" s="2">
        <f>((1-D14)/(1-0))*100</f>
        <v>68</v>
      </c>
      <c r="E35" s="2">
        <f>((E14-0)/(18000-0))*100</f>
        <v>52.5</v>
      </c>
      <c r="F35" s="2">
        <f>((25-F14)/(25-0))*100</f>
        <v>51</v>
      </c>
      <c r="G35" s="2">
        <f>((20-G14)/(20-0))*100</f>
        <v>88.6</v>
      </c>
      <c r="H35" s="2">
        <f>((H14-0)/(100-0))*100</f>
        <v>64.56</v>
      </c>
      <c r="I35" s="2">
        <f>((2000000-I14)/(2000000-0))*100</f>
        <v>87.635750000000002</v>
      </c>
      <c r="J35" s="2">
        <f>((J14-0)/(12-0))*100</f>
        <v>61.5</v>
      </c>
      <c r="K35" s="2">
        <f>((K14-0)/(20-0))*100</f>
        <v>60.199999999999996</v>
      </c>
      <c r="L35" s="2">
        <f>((L14-0)/(100-0))*100</f>
        <v>26.030000000000005</v>
      </c>
      <c r="M35" s="2">
        <f>((M14-0)/(100-0))*100</f>
        <v>48.57</v>
      </c>
      <c r="N35" s="2">
        <f>((N14-0)/(100-0))*100</f>
        <v>36.545177666057214</v>
      </c>
      <c r="O35" s="2">
        <f>((O14-0)/(100-0))*100</f>
        <v>41.93</v>
      </c>
    </row>
    <row r="36" spans="1:17">
      <c r="A36" s="16" t="s">
        <v>12</v>
      </c>
      <c r="B36" s="2">
        <f>((B15-0)/(4000-0))*100</f>
        <v>33.920022525616247</v>
      </c>
      <c r="C36" s="2">
        <f>((C15-0)/(10-0))*100</f>
        <v>64.3</v>
      </c>
      <c r="D36" s="2">
        <f>((1-D15)/(1-0))*100</f>
        <v>65</v>
      </c>
      <c r="E36" s="2">
        <f>((E15-0)/(18000-0))*100</f>
        <v>45.2</v>
      </c>
      <c r="F36" s="2">
        <f>((25-F15)/(25-0))*100</f>
        <v>44.76</v>
      </c>
      <c r="G36" s="2">
        <f>((20-G15)/(20-0))*100</f>
        <v>81.05</v>
      </c>
      <c r="H36" s="2">
        <f>((H15-0)/(100-0))*100</f>
        <v>67.88</v>
      </c>
      <c r="I36" s="2">
        <f>((2000000-I15)/(2000000-0))*100</f>
        <v>90.635949999999994</v>
      </c>
      <c r="J36" s="2">
        <f>((J15-0)/(12-0))*100</f>
        <v>54.833333333333336</v>
      </c>
      <c r="K36" s="2">
        <f>((K15-0)/(20-0))*100</f>
        <v>58.5</v>
      </c>
      <c r="L36" s="2">
        <f>((L15-0)/(100-0))*100</f>
        <v>61.46</v>
      </c>
      <c r="M36" s="2">
        <f>((M15-0)/(100-0))*100</f>
        <v>82.86</v>
      </c>
      <c r="N36" s="2">
        <f>((N15-0)/(100-0))*100</f>
        <v>45.457272853297361</v>
      </c>
      <c r="O36" s="2">
        <f>((O15-0)/(100-0))*100</f>
        <v>36.369999999999997</v>
      </c>
    </row>
    <row r="37" spans="1:17">
      <c r="A37" s="16" t="s">
        <v>13</v>
      </c>
      <c r="B37" s="2">
        <f>((B16-0)/(4000-0))*100</f>
        <v>23.64606865</v>
      </c>
      <c r="C37" s="2">
        <f>((C16-0)/(10-0))*100</f>
        <v>42.199999999999996</v>
      </c>
      <c r="D37" s="2">
        <f>((1-D16)/(1-0))*100</f>
        <v>72</v>
      </c>
      <c r="E37" s="2">
        <f>((E16-0)/(18000-0))*100</f>
        <v>54.416666666666671</v>
      </c>
      <c r="F37" s="2">
        <f>((25-F16)/(25-0))*100</f>
        <v>23.519999999999996</v>
      </c>
      <c r="G37" s="2">
        <f>((20-G16)/(20-0))*100</f>
        <v>78.900000000000006</v>
      </c>
      <c r="H37" s="2">
        <f>((H16-0)/(100-0))*100</f>
        <v>65.209999999999994</v>
      </c>
      <c r="I37" s="2">
        <f>((2000000-I16)/(2000000-0))*100</f>
        <v>90.505250000000004</v>
      </c>
      <c r="J37" s="2">
        <f>((J16-0)/(12-0))*100</f>
        <v>53.75</v>
      </c>
      <c r="K37" s="2">
        <f>((K16-0)/(20-0))*100</f>
        <v>57.499999999999993</v>
      </c>
      <c r="L37" s="2">
        <f>((L16-0)/(100-0))*100</f>
        <v>53.449999999999996</v>
      </c>
      <c r="M37" s="2">
        <f>((M16-0)/(100-0))*100</f>
        <v>56.289999999999992</v>
      </c>
      <c r="N37" s="2">
        <f>((N16-0)/(100-0))*100</f>
        <v>44.510634895250284</v>
      </c>
      <c r="O37" s="2">
        <f>((O16-0)/(100-0))*100</f>
        <v>31.730000000000004</v>
      </c>
    </row>
    <row r="38" spans="1:17">
      <c r="A38" s="16" t="s">
        <v>38</v>
      </c>
      <c r="B38" s="2">
        <f>((B17-0)/(4000-0))*100</f>
        <v>91.082205313933756</v>
      </c>
      <c r="C38" s="2">
        <f>((C17-0)/(10-0))*100</f>
        <v>66.900000000000006</v>
      </c>
      <c r="D38" s="2">
        <f>((1-D17)/(1-0))*100</f>
        <v>63</v>
      </c>
      <c r="E38" s="2">
        <f>((E17-0)/(18000-0))*100</f>
        <v>81.650000000000006</v>
      </c>
      <c r="F38" s="2">
        <f>((25-F17)/(25-0))*100</f>
        <v>56.2</v>
      </c>
      <c r="G38" s="2">
        <f>((20-G17)/(20-0))*100</f>
        <v>63.949999999999996</v>
      </c>
      <c r="H38" s="2">
        <f>((H17-0)/(100-0))*100</f>
        <v>70.319999999999993</v>
      </c>
      <c r="I38" s="2">
        <f>((2000000-I17)/(2000000-0))*100</f>
        <v>17.825600000000001</v>
      </c>
      <c r="J38" s="2">
        <f>((J17-0)/(12-0))*100</f>
        <v>86.416666666666657</v>
      </c>
      <c r="K38" s="2">
        <f>((K17-0)/(20-0))*100</f>
        <v>71.95</v>
      </c>
      <c r="L38" s="2">
        <f>((L17-0)/(100-0))*100</f>
        <v>95.03</v>
      </c>
      <c r="M38" s="2">
        <f>((M17-0)/(100-0))*100</f>
        <v>88.73</v>
      </c>
      <c r="N38" s="2">
        <f>((N17-0)/(100-0))*100</f>
        <v>51.627429409607629</v>
      </c>
      <c r="O38" s="2">
        <f>((O17-0)/(100-0))*100</f>
        <v>64.099999999999994</v>
      </c>
    </row>
    <row r="39" spans="1:17">
      <c r="A39" s="16" t="s">
        <v>39</v>
      </c>
      <c r="B39" s="2">
        <f>((B18-0)/(4000-0))*100</f>
        <v>21.868330819024997</v>
      </c>
      <c r="C39" s="2">
        <f>((C18-0)/(10-0))*100</f>
        <v>58.20000000000001</v>
      </c>
      <c r="D39" s="2">
        <f>((1-D18)/(1-0))*100</f>
        <v>60</v>
      </c>
      <c r="E39" s="2">
        <f>((E18-0)/(18000-0))*100</f>
        <v>70.916666666666657</v>
      </c>
      <c r="F39" s="2">
        <f>((25-F18)/(25-0))*100</f>
        <v>54.44</v>
      </c>
      <c r="G39" s="2">
        <f>((20-G18)/(20-0))*100</f>
        <v>65.05</v>
      </c>
      <c r="H39" s="2">
        <f>((H18-0)/(100-0))*100</f>
        <v>69.88</v>
      </c>
      <c r="I39" s="2">
        <f>((2000000-I18)/(2000000-0))*100</f>
        <v>90.778750000000002</v>
      </c>
      <c r="J39" s="2">
        <f>((J18-0)/(12-0))*100</f>
        <v>80.916666666666671</v>
      </c>
      <c r="K39" s="2">
        <f>((K18-0)/(20-0))*100</f>
        <v>64.45</v>
      </c>
      <c r="L39" s="2">
        <f>((L18-0)/(100-0))*100</f>
        <v>69.64</v>
      </c>
      <c r="M39" s="2">
        <f>((M18-0)/(100-0))*100</f>
        <v>92.39</v>
      </c>
      <c r="N39" s="2">
        <f>((N18-0)/(100-0))*100</f>
        <v>39.905133501644862</v>
      </c>
      <c r="O39" s="2">
        <f>((O18-0)/(100-0))*100</f>
        <v>54.170000000000009</v>
      </c>
    </row>
    <row r="40" spans="1:17">
      <c r="A40" s="16" t="s">
        <v>40</v>
      </c>
      <c r="B40" s="2">
        <f>((B19-0)/(4000-0))*100</f>
        <v>20.431264302820999</v>
      </c>
      <c r="C40" s="2">
        <f>((C19-0)/(10-0))*100</f>
        <v>43.099999999999994</v>
      </c>
      <c r="D40" s="2">
        <f>((1-D19)/(1-0))*100</f>
        <v>63</v>
      </c>
      <c r="E40" s="2">
        <f>((E19-0)/(18000-0))*100</f>
        <v>48.655555555555559</v>
      </c>
      <c r="F40" s="2">
        <f>((25-F19)/(25-0))*100</f>
        <v>64.92</v>
      </c>
      <c r="G40" s="2">
        <f>((20-G19)/(20-0))*100</f>
        <v>84.85</v>
      </c>
      <c r="H40" s="2">
        <f>((H19-0)/(100-0))*100</f>
        <v>66.14</v>
      </c>
      <c r="I40" s="2">
        <f>((2000000-I19)/(2000000-0))*100</f>
        <v>93.104550000000003</v>
      </c>
      <c r="J40" s="2">
        <f>((J19-0)/(12-0))*100</f>
        <v>75.666666666666671</v>
      </c>
      <c r="K40" s="2">
        <f>((K19-0)/(20-0))*100</f>
        <v>64.149999999999991</v>
      </c>
      <c r="L40" s="2">
        <f>((L19-0)/(100-0))*100</f>
        <v>49.57</v>
      </c>
      <c r="M40" s="2">
        <f>((M19-0)/(100-0))*100</f>
        <v>48.25</v>
      </c>
      <c r="N40" s="2">
        <f>((N19-0)/(100-0))*100</f>
        <v>24.999544003647973</v>
      </c>
      <c r="O40" s="2">
        <f>((O19-0)/(100-0))*100</f>
        <v>57.75</v>
      </c>
    </row>
    <row r="41" spans="1:17">
      <c r="A41" s="16" t="s">
        <v>41</v>
      </c>
      <c r="B41" s="2">
        <f>((B20-0)/(4000-0))*100</f>
        <v>23.824987695075002</v>
      </c>
      <c r="C41" s="2">
        <f>((C20-0)/(10-0))*100</f>
        <v>60.099999999999994</v>
      </c>
      <c r="D41" s="2">
        <f>((1-D20)/(1-0))*100</f>
        <v>62</v>
      </c>
      <c r="E41" s="2">
        <f>((E20-0)/(18000-0))*100</f>
        <v>73.822222222222223</v>
      </c>
      <c r="F41" s="2">
        <f>((25-F20)/(25-0))*100</f>
        <v>47.92</v>
      </c>
      <c r="G41" s="2">
        <f>((20-G20)/(20-0))*100</f>
        <v>77.25</v>
      </c>
      <c r="H41" s="2">
        <f>((H20-0)/(100-0))*100</f>
        <v>68.83</v>
      </c>
      <c r="I41" s="2">
        <f>((2000000-I20)/(2000000-0))*100</f>
        <v>88.538799999999995</v>
      </c>
      <c r="J41" s="2">
        <f>((J20-0)/(12-0))*100</f>
        <v>79.25</v>
      </c>
      <c r="K41" s="2">
        <f>((K20-0)/(20-0))*100</f>
        <v>66.55</v>
      </c>
      <c r="L41" s="2">
        <f>((L20-0)/(100-0))*100</f>
        <v>61.84</v>
      </c>
      <c r="M41" s="2">
        <f>((M20-0)/(100-0))*100</f>
        <v>82.03</v>
      </c>
      <c r="N41" s="2">
        <f>((N20-0)/(100-0))*100</f>
        <v>58.842183150699412</v>
      </c>
      <c r="O41" s="2">
        <f>((O20-0)/(100-0))*100</f>
        <v>71.510000000000005</v>
      </c>
    </row>
    <row r="42" spans="1:17">
      <c r="A42" s="11" t="s">
        <v>32</v>
      </c>
      <c r="B42" s="2">
        <f>AVERAGE(B25:B41)</f>
        <v>40.683872579431849</v>
      </c>
      <c r="C42" s="2">
        <f t="shared" ref="C42:O42" si="1">AVERAGE(C25:C41)</f>
        <v>51.976470588235294</v>
      </c>
      <c r="D42" s="2">
        <f t="shared" si="1"/>
        <v>65.941176470588232</v>
      </c>
      <c r="E42" s="2">
        <f t="shared" si="1"/>
        <v>58.218954248366011</v>
      </c>
      <c r="F42" s="2">
        <f>AVERAGE(F25:F41)</f>
        <v>47.785882352941172</v>
      </c>
      <c r="G42" s="2">
        <f>AVERAGE(G25:G41)</f>
        <v>80.220588235294116</v>
      </c>
      <c r="H42" s="2">
        <f t="shared" si="1"/>
        <v>67.489411764705878</v>
      </c>
      <c r="I42" s="2">
        <f t="shared" si="1"/>
        <v>75.381411764705888</v>
      </c>
      <c r="J42" s="2">
        <f t="shared" si="1"/>
        <v>66.441176470588232</v>
      </c>
      <c r="K42" s="2">
        <f t="shared" si="1"/>
        <v>61.367647058823543</v>
      </c>
      <c r="L42" s="2">
        <f t="shared" si="1"/>
        <v>57.402352941176481</v>
      </c>
      <c r="M42" s="2">
        <f t="shared" si="1"/>
        <v>66.728235294117653</v>
      </c>
      <c r="N42" s="2">
        <f>AVERAGE(N25:N41)</f>
        <v>44.04003654700012</v>
      </c>
      <c r="O42" s="2">
        <f t="shared" si="1"/>
        <v>55.685882352941178</v>
      </c>
      <c r="P42" s="2">
        <f>AVERAGE(B42:O42)</f>
        <v>59.954507047779693</v>
      </c>
    </row>
    <row r="43" spans="1:17">
      <c r="A43" s="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t="s">
        <v>19</v>
      </c>
      <c r="B44" s="5">
        <v>6.1365316508124913E-2</v>
      </c>
      <c r="C44" s="5">
        <v>6.7928128281447966E-2</v>
      </c>
      <c r="D44" s="5">
        <v>5.5652789146912546E-2</v>
      </c>
      <c r="E44" s="5">
        <v>8.7299610169392958E-2</v>
      </c>
      <c r="F44" s="5">
        <v>4.6113480326276504E-2</v>
      </c>
      <c r="G44" s="5">
        <v>8.8874451141102581E-2</v>
      </c>
      <c r="H44" s="5">
        <v>8.8308300265082129E-2</v>
      </c>
      <c r="I44" s="5">
        <v>6.5963938467213004E-2</v>
      </c>
      <c r="J44" s="5">
        <v>7.7015133456033238E-2</v>
      </c>
      <c r="K44" s="5">
        <v>8.3102080272377837E-2</v>
      </c>
      <c r="L44" s="5">
        <v>9.1511002435228153E-2</v>
      </c>
      <c r="M44" s="5">
        <v>8.6236884934937488E-2</v>
      </c>
      <c r="N44" s="5">
        <v>4.6727733852453102E-2</v>
      </c>
      <c r="O44" s="5">
        <v>5.3901150743417621E-2</v>
      </c>
    </row>
    <row r="46" spans="1:17" ht="17" thickBot="1">
      <c r="A46" t="s">
        <v>68</v>
      </c>
    </row>
    <row r="47" spans="1:17" ht="40" thickBot="1">
      <c r="A47" s="1" t="s">
        <v>18</v>
      </c>
      <c r="B47" s="33" t="s">
        <v>16</v>
      </c>
      <c r="C47" s="33" t="s">
        <v>20</v>
      </c>
      <c r="D47" s="33" t="s">
        <v>21</v>
      </c>
      <c r="E47" s="33" t="s">
        <v>29</v>
      </c>
      <c r="F47" s="33" t="s">
        <v>45</v>
      </c>
      <c r="G47" s="33" t="s">
        <v>11</v>
      </c>
      <c r="H47" s="33" t="s">
        <v>17</v>
      </c>
      <c r="I47" s="33" t="s">
        <v>64</v>
      </c>
      <c r="J47" s="33" t="s">
        <v>15</v>
      </c>
      <c r="K47" s="33" t="s">
        <v>14</v>
      </c>
      <c r="L47" s="33" t="s">
        <v>65</v>
      </c>
      <c r="M47" s="33" t="s">
        <v>66</v>
      </c>
      <c r="N47" s="33" t="s">
        <v>31</v>
      </c>
      <c r="O47" s="33" t="s">
        <v>53</v>
      </c>
      <c r="P47" s="34" t="s">
        <v>67</v>
      </c>
    </row>
    <row r="48" spans="1:17">
      <c r="A48" s="16" t="s">
        <v>0</v>
      </c>
      <c r="B48" s="7">
        <f>B25*$B$44</f>
        <v>2.0117258520461347</v>
      </c>
      <c r="C48" s="7">
        <f t="shared" ref="C48:C64" si="2">C25*$C$44</f>
        <v>3.3964064140723984</v>
      </c>
      <c r="D48" s="7">
        <f t="shared" ref="D48:D64" si="3">D25*$D$44</f>
        <v>3.7287368728431405</v>
      </c>
      <c r="E48" s="7">
        <f t="shared" ref="E48:E64" si="4">E25*$E$44</f>
        <v>4.8208784726875882</v>
      </c>
      <c r="F48" s="7">
        <f t="shared" ref="F48:F64" si="5">F25*$F$44</f>
        <v>2.2853840849702638</v>
      </c>
      <c r="G48" s="7">
        <f t="shared" ref="G48:G64" si="6">G25*$G$44</f>
        <v>6.8388890153078439</v>
      </c>
      <c r="H48" s="7">
        <f t="shared" ref="H48:H64" si="7">H25*$H$44</f>
        <v>5.9899520069805208</v>
      </c>
      <c r="I48" s="7">
        <f t="shared" ref="I48:I64" si="8">I25*$I$44</f>
        <v>5.3971133760396706</v>
      </c>
      <c r="J48" s="7">
        <f t="shared" ref="J48:J64" si="9">J25*$J$44</f>
        <v>5.5707613199864037</v>
      </c>
      <c r="K48" s="7">
        <f t="shared" ref="K48:K64" si="10">K25*$K$44</f>
        <v>5.2229657451189482</v>
      </c>
      <c r="L48" s="7">
        <f t="shared" ref="L48:L64" si="11">L25*$L$44</f>
        <v>5.6297568698152372</v>
      </c>
      <c r="M48" s="7">
        <f t="shared" ref="M48:M64" si="12">M25*$M$44</f>
        <v>6.3582455262529409</v>
      </c>
      <c r="N48" s="7">
        <f t="shared" ref="N48:N64" si="13">N25*$N$44</f>
        <v>3.3522209511956289</v>
      </c>
      <c r="O48" s="7">
        <f t="shared" ref="O48:O64" si="14">O25*$O$44</f>
        <v>2.566233786894113</v>
      </c>
      <c r="P48" s="10">
        <f t="shared" ref="P48:P64" si="15">SUM(B48:O48)</f>
        <v>63.169270294210833</v>
      </c>
      <c r="Q48" s="16" t="s">
        <v>0</v>
      </c>
    </row>
    <row r="49" spans="1:17">
      <c r="A49" s="16" t="s">
        <v>1</v>
      </c>
      <c r="B49" s="7">
        <f t="shared" ref="B49:B64" si="16">B26*$B$44</f>
        <v>3.4231777172145481</v>
      </c>
      <c r="C49" s="7">
        <f t="shared" si="2"/>
        <v>3.4031992269005431</v>
      </c>
      <c r="D49" s="7">
        <f t="shared" si="3"/>
        <v>3.6730840836962271</v>
      </c>
      <c r="E49" s="7">
        <f t="shared" si="4"/>
        <v>5.1923868137417832</v>
      </c>
      <c r="F49" s="7">
        <f t="shared" si="5"/>
        <v>1.7928921150856305</v>
      </c>
      <c r="G49" s="7">
        <f t="shared" si="6"/>
        <v>7.7276335267188694</v>
      </c>
      <c r="H49" s="7">
        <f t="shared" si="7"/>
        <v>6.0243922440839031</v>
      </c>
      <c r="I49" s="7">
        <f t="shared" si="8"/>
        <v>3.8932905942426124</v>
      </c>
      <c r="J49" s="7">
        <f t="shared" si="9"/>
        <v>4.5053853071779448</v>
      </c>
      <c r="K49" s="7">
        <f t="shared" si="10"/>
        <v>4.736818575525537</v>
      </c>
      <c r="L49" s="7">
        <f t="shared" si="11"/>
        <v>5.4485650849934846</v>
      </c>
      <c r="M49" s="7">
        <f t="shared" si="12"/>
        <v>4.8844571627148596</v>
      </c>
      <c r="N49" s="7">
        <f t="shared" si="13"/>
        <v>2.3285453948186476</v>
      </c>
      <c r="O49" s="7">
        <f t="shared" si="14"/>
        <v>2.8271153564922549</v>
      </c>
      <c r="P49" s="10">
        <f t="shared" si="15"/>
        <v>59.860943203406848</v>
      </c>
      <c r="Q49" s="16" t="s">
        <v>1</v>
      </c>
    </row>
    <row r="50" spans="1:17">
      <c r="A50" s="16" t="s">
        <v>2</v>
      </c>
      <c r="B50" s="7">
        <f t="shared" si="16"/>
        <v>3.1678713023892588</v>
      </c>
      <c r="C50" s="7">
        <f t="shared" si="2"/>
        <v>5.8757830963452493</v>
      </c>
      <c r="D50" s="7">
        <f t="shared" si="3"/>
        <v>3.4504729271085779</v>
      </c>
      <c r="E50" s="7">
        <f t="shared" si="4"/>
        <v>5.3407961510297515</v>
      </c>
      <c r="F50" s="7">
        <f t="shared" si="5"/>
        <v>2.2946067810355188</v>
      </c>
      <c r="G50" s="7">
        <f t="shared" si="6"/>
        <v>6.989975582247717</v>
      </c>
      <c r="H50" s="7">
        <f t="shared" si="7"/>
        <v>6.0385215721263155</v>
      </c>
      <c r="I50" s="7">
        <f t="shared" si="8"/>
        <v>4.5257264506908639</v>
      </c>
      <c r="J50" s="7">
        <f t="shared" si="9"/>
        <v>4.8776251188821051</v>
      </c>
      <c r="K50" s="7">
        <f t="shared" si="10"/>
        <v>4.9653492962745753</v>
      </c>
      <c r="L50" s="7">
        <f t="shared" si="11"/>
        <v>6.0058670898240232</v>
      </c>
      <c r="M50" s="7">
        <f t="shared" si="12"/>
        <v>6.4565555750787702</v>
      </c>
      <c r="N50" s="7">
        <f t="shared" si="13"/>
        <v>2.3645994980882552</v>
      </c>
      <c r="O50" s="7">
        <f t="shared" si="14"/>
        <v>4.0463593863083602</v>
      </c>
      <c r="P50" s="10">
        <f t="shared" si="15"/>
        <v>66.400109827429333</v>
      </c>
      <c r="Q50" s="16" t="s">
        <v>2</v>
      </c>
    </row>
    <row r="51" spans="1:17">
      <c r="A51" s="16" t="s">
        <v>3</v>
      </c>
      <c r="B51" s="7">
        <f t="shared" si="16"/>
        <v>2.6700630660089484</v>
      </c>
      <c r="C51" s="7">
        <f t="shared" si="2"/>
        <v>2.7646748210549323</v>
      </c>
      <c r="D51" s="7">
        <f t="shared" si="3"/>
        <v>3.5617785054024029</v>
      </c>
      <c r="E51" s="7">
        <f t="shared" si="4"/>
        <v>4.6559792090342915</v>
      </c>
      <c r="F51" s="7">
        <f t="shared" si="5"/>
        <v>1.6324172035501885</v>
      </c>
      <c r="G51" s="7">
        <f t="shared" si="6"/>
        <v>7.4254603928391205</v>
      </c>
      <c r="H51" s="7">
        <f t="shared" si="7"/>
        <v>5.7841936673628798</v>
      </c>
      <c r="I51" s="7">
        <f t="shared" si="8"/>
        <v>5.2588958375723962</v>
      </c>
      <c r="J51" s="7">
        <f t="shared" si="9"/>
        <v>5.4167310530743373</v>
      </c>
      <c r="K51" s="7">
        <f t="shared" si="10"/>
        <v>5.1190881447784751</v>
      </c>
      <c r="L51" s="7">
        <f t="shared" si="11"/>
        <v>3.9990308064194706</v>
      </c>
      <c r="M51" s="7">
        <f t="shared" si="12"/>
        <v>4.9465477198680139</v>
      </c>
      <c r="N51" s="7">
        <f t="shared" si="13"/>
        <v>1.0357809443872739</v>
      </c>
      <c r="O51" s="7">
        <f t="shared" si="14"/>
        <v>3.4550637626530691</v>
      </c>
      <c r="P51" s="10">
        <f t="shared" si="15"/>
        <v>57.7257051340058</v>
      </c>
      <c r="Q51" s="16" t="s">
        <v>3</v>
      </c>
    </row>
    <row r="52" spans="1:17">
      <c r="A52" s="16" t="s">
        <v>4</v>
      </c>
      <c r="B52" s="7">
        <f t="shared" si="16"/>
        <v>2.6034749339262544</v>
      </c>
      <c r="C52" s="7">
        <f t="shared" si="2"/>
        <v>3.9466242531521263</v>
      </c>
      <c r="D52" s="7">
        <f t="shared" si="3"/>
        <v>4.0070008185777031</v>
      </c>
      <c r="E52" s="7">
        <f t="shared" si="4"/>
        <v>4.6375492913318643</v>
      </c>
      <c r="F52" s="7">
        <f t="shared" si="5"/>
        <v>2.0732620754693918</v>
      </c>
      <c r="G52" s="7">
        <f t="shared" si="6"/>
        <v>7.4521227281814522</v>
      </c>
      <c r="H52" s="7">
        <f t="shared" si="7"/>
        <v>5.9687580149169017</v>
      </c>
      <c r="I52" s="7">
        <f t="shared" si="8"/>
        <v>5.2801659095311493</v>
      </c>
      <c r="J52" s="7">
        <f t="shared" si="9"/>
        <v>4.6722514296660167</v>
      </c>
      <c r="K52" s="7">
        <f t="shared" si="10"/>
        <v>4.9819697123290512</v>
      </c>
      <c r="L52" s="7">
        <f t="shared" si="11"/>
        <v>5.44673486494478</v>
      </c>
      <c r="M52" s="7">
        <f t="shared" si="12"/>
        <v>5.6131588404150818</v>
      </c>
      <c r="N52" s="7">
        <f t="shared" si="13"/>
        <v>2.1516999189954982</v>
      </c>
      <c r="O52" s="7">
        <f t="shared" si="14"/>
        <v>3.46800003883149</v>
      </c>
      <c r="P52" s="10">
        <f t="shared" si="15"/>
        <v>62.302772830268765</v>
      </c>
      <c r="Q52" s="16" t="s">
        <v>4</v>
      </c>
    </row>
    <row r="53" spans="1:17">
      <c r="A53" s="16" t="s">
        <v>5</v>
      </c>
      <c r="B53" s="7">
        <f t="shared" si="16"/>
        <v>4.1471680936071289</v>
      </c>
      <c r="C53" s="7">
        <f t="shared" si="2"/>
        <v>2.1940785434907695</v>
      </c>
      <c r="D53" s="7">
        <f t="shared" si="3"/>
        <v>4.0626536077246156</v>
      </c>
      <c r="E53" s="7">
        <f t="shared" si="4"/>
        <v>4.9527978836102271</v>
      </c>
      <c r="F53" s="7">
        <f t="shared" si="5"/>
        <v>1.564169252667299</v>
      </c>
      <c r="G53" s="7">
        <f t="shared" si="6"/>
        <v>7.4254603928391205</v>
      </c>
      <c r="H53" s="7">
        <f t="shared" si="7"/>
        <v>6.0341061571130616</v>
      </c>
      <c r="I53" s="7">
        <f t="shared" si="8"/>
        <v>4.4900828365401049</v>
      </c>
      <c r="J53" s="7">
        <f t="shared" si="9"/>
        <v>4.8776251188821051</v>
      </c>
      <c r="K53" s="7">
        <f t="shared" si="10"/>
        <v>4.9778146083154322</v>
      </c>
      <c r="L53" s="7">
        <f t="shared" si="11"/>
        <v>5.9912253294343873</v>
      </c>
      <c r="M53" s="7">
        <f t="shared" si="12"/>
        <v>5.6114341027163821</v>
      </c>
      <c r="N53" s="7">
        <f t="shared" si="13"/>
        <v>1.5950451483036063</v>
      </c>
      <c r="O53" s="7">
        <f t="shared" si="14"/>
        <v>3.294438333437685</v>
      </c>
      <c r="P53" s="10">
        <f t="shared" si="15"/>
        <v>61.218099408681923</v>
      </c>
      <c r="Q53" s="16" t="s">
        <v>5</v>
      </c>
    </row>
    <row r="54" spans="1:17">
      <c r="A54" s="16" t="s">
        <v>6</v>
      </c>
      <c r="B54" s="7">
        <f t="shared" si="16"/>
        <v>2.9884993197360559</v>
      </c>
      <c r="C54" s="7">
        <f t="shared" si="2"/>
        <v>3.4915057936664256</v>
      </c>
      <c r="D54" s="7">
        <f t="shared" si="3"/>
        <v>3.784389661990053</v>
      </c>
      <c r="E54" s="7">
        <f t="shared" si="4"/>
        <v>4.733578862518196</v>
      </c>
      <c r="F54" s="7">
        <f t="shared" si="5"/>
        <v>2.5233296434538501</v>
      </c>
      <c r="G54" s="7">
        <f t="shared" si="6"/>
        <v>7.1810556522010893</v>
      </c>
      <c r="H54" s="7">
        <f t="shared" si="7"/>
        <v>6.0535339831713797</v>
      </c>
      <c r="I54" s="7">
        <f t="shared" si="8"/>
        <v>3.8121384589433238</v>
      </c>
      <c r="J54" s="7">
        <f t="shared" si="9"/>
        <v>4.6016542239979863</v>
      </c>
      <c r="K54" s="7">
        <f t="shared" si="10"/>
        <v>4.8739370079749609</v>
      </c>
      <c r="L54" s="7">
        <f t="shared" si="11"/>
        <v>4.0713244983433006</v>
      </c>
      <c r="M54" s="7">
        <f t="shared" si="12"/>
        <v>5.0095006458705198</v>
      </c>
      <c r="N54" s="7">
        <f t="shared" si="13"/>
        <v>2.3828961090134246</v>
      </c>
      <c r="O54" s="7">
        <f t="shared" si="14"/>
        <v>3.2362250906347945</v>
      </c>
      <c r="P54" s="10">
        <f t="shared" si="15"/>
        <v>58.743568951515357</v>
      </c>
      <c r="Q54" s="16" t="s">
        <v>6</v>
      </c>
    </row>
    <row r="55" spans="1:17">
      <c r="A55" s="16" t="s">
        <v>7</v>
      </c>
      <c r="B55" s="7">
        <f t="shared" si="16"/>
        <v>1.8827018006620773</v>
      </c>
      <c r="C55" s="7">
        <f t="shared" si="2"/>
        <v>3.505091419322715</v>
      </c>
      <c r="D55" s="7">
        <f t="shared" si="3"/>
        <v>3.3391673488147529</v>
      </c>
      <c r="E55" s="7">
        <f t="shared" si="4"/>
        <v>4.095806710447353</v>
      </c>
      <c r="F55" s="7">
        <f t="shared" si="5"/>
        <v>2.6487583099413228</v>
      </c>
      <c r="G55" s="7">
        <f t="shared" si="6"/>
        <v>7.0610751431606005</v>
      </c>
      <c r="H55" s="7">
        <f t="shared" si="7"/>
        <v>5.8716188846253106</v>
      </c>
      <c r="I55" s="7">
        <f t="shared" si="8"/>
        <v>5.4185912344045954</v>
      </c>
      <c r="J55" s="7">
        <f t="shared" si="9"/>
        <v>5.0188195302181668</v>
      </c>
      <c r="K55" s="7">
        <f t="shared" si="10"/>
        <v>4.8739370079749609</v>
      </c>
      <c r="L55" s="7">
        <f t="shared" si="11"/>
        <v>3.8068577013054914</v>
      </c>
      <c r="M55" s="7">
        <f t="shared" si="12"/>
        <v>4.2592397469365624</v>
      </c>
      <c r="N55" s="7">
        <f t="shared" si="13"/>
        <v>1.7312482529379629</v>
      </c>
      <c r="O55" s="7">
        <f t="shared" si="14"/>
        <v>3.2416152057091363</v>
      </c>
      <c r="P55" s="10">
        <f t="shared" si="15"/>
        <v>56.754528296461004</v>
      </c>
      <c r="Q55" s="16" t="s">
        <v>7</v>
      </c>
    </row>
    <row r="56" spans="1:17">
      <c r="A56" s="16" t="s">
        <v>8</v>
      </c>
      <c r="B56" s="7">
        <f t="shared" si="16"/>
        <v>2.5303211119867517</v>
      </c>
      <c r="C56" s="7">
        <f t="shared" si="2"/>
        <v>2.2212497948033487</v>
      </c>
      <c r="D56" s="7">
        <f t="shared" si="3"/>
        <v>3.9513480294307906</v>
      </c>
      <c r="E56" s="7">
        <f t="shared" si="4"/>
        <v>5.6317948515943943</v>
      </c>
      <c r="F56" s="7">
        <f t="shared" si="5"/>
        <v>2.6616700844326795</v>
      </c>
      <c r="G56" s="7">
        <f t="shared" si="6"/>
        <v>7.3276984965839089</v>
      </c>
      <c r="H56" s="7">
        <f t="shared" si="7"/>
        <v>6.0623648131978882</v>
      </c>
      <c r="I56" s="7">
        <f t="shared" si="8"/>
        <v>4.3857047985065112</v>
      </c>
      <c r="J56" s="7">
        <f t="shared" si="9"/>
        <v>4.6658335018780139</v>
      </c>
      <c r="K56" s="7">
        <f t="shared" si="10"/>
        <v>5.0027452323971451</v>
      </c>
      <c r="L56" s="7">
        <f t="shared" si="11"/>
        <v>5.4046398038245753</v>
      </c>
      <c r="M56" s="7">
        <f t="shared" si="12"/>
        <v>6.652313303881078</v>
      </c>
      <c r="N56" s="7">
        <f t="shared" si="13"/>
        <v>1.6070542651354676</v>
      </c>
      <c r="O56" s="7">
        <f t="shared" si="14"/>
        <v>2.8449027362375823</v>
      </c>
      <c r="P56" s="10">
        <f t="shared" si="15"/>
        <v>60.949640823890135</v>
      </c>
      <c r="Q56" s="16" t="s">
        <v>8</v>
      </c>
    </row>
    <row r="57" spans="1:17">
      <c r="A57" s="16" t="s">
        <v>9</v>
      </c>
      <c r="B57" s="7">
        <f t="shared" si="16"/>
        <v>2.3770928477110087</v>
      </c>
      <c r="C57" s="7">
        <f t="shared" si="2"/>
        <v>3.5730195476041633</v>
      </c>
      <c r="D57" s="7">
        <f t="shared" si="3"/>
        <v>3.6174312945493154</v>
      </c>
      <c r="E57" s="7">
        <f t="shared" si="4"/>
        <v>5.0497974504651078</v>
      </c>
      <c r="F57" s="7">
        <f t="shared" si="5"/>
        <v>2.1784008106133022</v>
      </c>
      <c r="G57" s="7">
        <f t="shared" si="6"/>
        <v>7.812064255302916</v>
      </c>
      <c r="H57" s="7">
        <f t="shared" si="7"/>
        <v>5.7365071852197342</v>
      </c>
      <c r="I57" s="7">
        <f t="shared" si="8"/>
        <v>5.1945546119914763</v>
      </c>
      <c r="J57" s="7">
        <f t="shared" si="9"/>
        <v>4.8647892633060996</v>
      </c>
      <c r="K57" s="7">
        <f t="shared" si="10"/>
        <v>5.1024677287239992</v>
      </c>
      <c r="L57" s="7">
        <f t="shared" si="11"/>
        <v>5.3341763319494486</v>
      </c>
      <c r="M57" s="7">
        <f t="shared" si="12"/>
        <v>4.9913909000341814</v>
      </c>
      <c r="N57" s="7">
        <f t="shared" si="13"/>
        <v>2.3285453948186476</v>
      </c>
      <c r="O57" s="7">
        <f t="shared" si="14"/>
        <v>2.7732142057488369</v>
      </c>
      <c r="P57" s="10">
        <f t="shared" si="15"/>
        <v>60.933451828038244</v>
      </c>
      <c r="Q57" s="16" t="s">
        <v>9</v>
      </c>
    </row>
    <row r="58" spans="1:17">
      <c r="A58" s="16" t="s">
        <v>10</v>
      </c>
      <c r="B58" s="7">
        <f t="shared" si="16"/>
        <v>1.4601364381309481</v>
      </c>
      <c r="C58" s="7">
        <f t="shared" si="2"/>
        <v>2.9073238904459733</v>
      </c>
      <c r="D58" s="7">
        <f t="shared" si="3"/>
        <v>3.784389661990053</v>
      </c>
      <c r="E58" s="7">
        <f t="shared" si="4"/>
        <v>4.5832295338931299</v>
      </c>
      <c r="F58" s="7">
        <f t="shared" si="5"/>
        <v>2.3517874966401018</v>
      </c>
      <c r="G58" s="7">
        <f t="shared" si="6"/>
        <v>7.8742763711016881</v>
      </c>
      <c r="H58" s="7">
        <f t="shared" si="7"/>
        <v>5.7011838651137028</v>
      </c>
      <c r="I58" s="7">
        <f t="shared" si="8"/>
        <v>5.7807992205280625</v>
      </c>
      <c r="J58" s="7">
        <f t="shared" si="9"/>
        <v>4.7364307075460443</v>
      </c>
      <c r="K58" s="7">
        <f t="shared" si="10"/>
        <v>5.0027452323971451</v>
      </c>
      <c r="L58" s="7">
        <f t="shared" si="11"/>
        <v>2.3820313933889894</v>
      </c>
      <c r="M58" s="7">
        <f t="shared" si="12"/>
        <v>4.1885255012899139</v>
      </c>
      <c r="N58" s="7">
        <f t="shared" si="13"/>
        <v>1.7076733355701348</v>
      </c>
      <c r="O58" s="7">
        <f t="shared" si="14"/>
        <v>2.2600752506715009</v>
      </c>
      <c r="P58" s="10">
        <f t="shared" si="15"/>
        <v>54.720607898707385</v>
      </c>
      <c r="Q58" s="16" t="s">
        <v>10</v>
      </c>
    </row>
    <row r="59" spans="1:17">
      <c r="A59" s="16" t="s">
        <v>12</v>
      </c>
      <c r="B59" s="7">
        <f t="shared" si="16"/>
        <v>2.0815129182471677</v>
      </c>
      <c r="C59" s="7">
        <f t="shared" si="2"/>
        <v>4.3677786484971044</v>
      </c>
      <c r="D59" s="7">
        <f t="shared" si="3"/>
        <v>3.6174312945493154</v>
      </c>
      <c r="E59" s="7">
        <f t="shared" si="4"/>
        <v>3.9459423796565618</v>
      </c>
      <c r="F59" s="7">
        <f t="shared" si="5"/>
        <v>2.0640393794041363</v>
      </c>
      <c r="G59" s="7">
        <f t="shared" si="6"/>
        <v>7.2032742649863639</v>
      </c>
      <c r="H59" s="7">
        <f t="shared" si="7"/>
        <v>5.9943674219937746</v>
      </c>
      <c r="I59" s="7">
        <f t="shared" si="8"/>
        <v>5.9787042287173939</v>
      </c>
      <c r="J59" s="7">
        <f t="shared" si="9"/>
        <v>4.2229964845058223</v>
      </c>
      <c r="K59" s="7">
        <f t="shared" si="10"/>
        <v>4.8614716959341031</v>
      </c>
      <c r="L59" s="7">
        <f t="shared" si="11"/>
        <v>5.6242662096691225</v>
      </c>
      <c r="M59" s="7">
        <f t="shared" si="12"/>
        <v>7.1455882857089206</v>
      </c>
      <c r="N59" s="7">
        <f t="shared" si="13"/>
        <v>2.1241153475472205</v>
      </c>
      <c r="O59" s="7">
        <f t="shared" si="14"/>
        <v>1.9603848525380987</v>
      </c>
      <c r="P59" s="10">
        <f t="shared" si="15"/>
        <v>61.1918734119551</v>
      </c>
      <c r="Q59" s="16" t="s">
        <v>12</v>
      </c>
    </row>
    <row r="60" spans="1:17">
      <c r="A60" s="16" t="s">
        <v>13</v>
      </c>
      <c r="B60" s="7">
        <f t="shared" si="16"/>
        <v>1.4510484868800999</v>
      </c>
      <c r="C60" s="7">
        <f t="shared" si="2"/>
        <v>2.8665670134771037</v>
      </c>
      <c r="D60" s="7">
        <f t="shared" si="3"/>
        <v>4.0070008185777031</v>
      </c>
      <c r="E60" s="7">
        <f t="shared" si="4"/>
        <v>4.7505537867178003</v>
      </c>
      <c r="F60" s="7">
        <f t="shared" si="5"/>
        <v>1.0845890572740231</v>
      </c>
      <c r="G60" s="7">
        <f t="shared" si="6"/>
        <v>7.0121941950329942</v>
      </c>
      <c r="H60" s="7">
        <f t="shared" si="7"/>
        <v>5.7585842602860051</v>
      </c>
      <c r="I60" s="7">
        <f t="shared" si="8"/>
        <v>5.9700827419597298</v>
      </c>
      <c r="J60" s="7">
        <f t="shared" si="9"/>
        <v>4.1395634232617864</v>
      </c>
      <c r="K60" s="7">
        <f t="shared" si="10"/>
        <v>4.7783696156617248</v>
      </c>
      <c r="L60" s="7">
        <f t="shared" si="11"/>
        <v>4.8912630801629442</v>
      </c>
      <c r="M60" s="7">
        <f t="shared" si="12"/>
        <v>4.8542742529876302</v>
      </c>
      <c r="N60" s="7">
        <f t="shared" si="13"/>
        <v>2.0798811009889668</v>
      </c>
      <c r="O60" s="7">
        <f t="shared" si="14"/>
        <v>1.7102835130886413</v>
      </c>
      <c r="P60" s="10">
        <f t="shared" si="15"/>
        <v>55.354255346357149</v>
      </c>
      <c r="Q60" s="16" t="s">
        <v>13</v>
      </c>
    </row>
    <row r="61" spans="1:17">
      <c r="A61" s="16" t="s">
        <v>38</v>
      </c>
      <c r="B61" s="7">
        <f t="shared" si="16"/>
        <v>5.589288357347562</v>
      </c>
      <c r="C61" s="7">
        <f t="shared" si="2"/>
        <v>4.5443917820288693</v>
      </c>
      <c r="D61" s="7">
        <f t="shared" si="3"/>
        <v>3.5061257162554904</v>
      </c>
      <c r="E61" s="7">
        <f t="shared" si="4"/>
        <v>7.1280131703309353</v>
      </c>
      <c r="F61" s="7">
        <f t="shared" si="5"/>
        <v>2.5915775943367398</v>
      </c>
      <c r="G61" s="7">
        <f t="shared" si="6"/>
        <v>5.6835211504735099</v>
      </c>
      <c r="H61" s="7">
        <f t="shared" si="7"/>
        <v>6.2098396746405751</v>
      </c>
      <c r="I61" s="7">
        <f t="shared" si="8"/>
        <v>1.1758467815411522</v>
      </c>
      <c r="J61" s="7">
        <f t="shared" si="9"/>
        <v>6.6553911161588717</v>
      </c>
      <c r="K61" s="7">
        <f t="shared" si="10"/>
        <v>5.9791946755975856</v>
      </c>
      <c r="L61" s="7">
        <f t="shared" si="11"/>
        <v>8.6962905614197314</v>
      </c>
      <c r="M61" s="7">
        <f t="shared" si="12"/>
        <v>7.6517988002770041</v>
      </c>
      <c r="N61" s="7">
        <f t="shared" si="13"/>
        <v>2.4124327809384551</v>
      </c>
      <c r="O61" s="7">
        <f t="shared" si="14"/>
        <v>3.4550637626530691</v>
      </c>
      <c r="P61" s="10">
        <f t="shared" si="15"/>
        <v>71.278775923999547</v>
      </c>
      <c r="Q61" s="16" t="s">
        <v>38</v>
      </c>
    </row>
    <row r="62" spans="1:17">
      <c r="A62" s="16" t="s">
        <v>39</v>
      </c>
      <c r="B62" s="7">
        <f t="shared" si="16"/>
        <v>1.3419570422138514</v>
      </c>
      <c r="C62" s="7">
        <f t="shared" si="2"/>
        <v>3.9534170659802723</v>
      </c>
      <c r="D62" s="7">
        <f t="shared" si="3"/>
        <v>3.3391673488147529</v>
      </c>
      <c r="E62" s="7">
        <f t="shared" si="4"/>
        <v>6.190997354512783</v>
      </c>
      <c r="F62" s="7">
        <f t="shared" si="5"/>
        <v>2.510417868962493</v>
      </c>
      <c r="G62" s="7">
        <f t="shared" si="6"/>
        <v>5.7812830467287224</v>
      </c>
      <c r="H62" s="7">
        <f t="shared" si="7"/>
        <v>6.170984022523939</v>
      </c>
      <c r="I62" s="7">
        <f t="shared" si="8"/>
        <v>5.9881238791305123</v>
      </c>
      <c r="J62" s="7">
        <f t="shared" si="9"/>
        <v>6.2318078821506901</v>
      </c>
      <c r="K62" s="7">
        <f t="shared" si="10"/>
        <v>5.3559290735547522</v>
      </c>
      <c r="L62" s="7">
        <f t="shared" si="11"/>
        <v>6.3728262095892889</v>
      </c>
      <c r="M62" s="7">
        <f t="shared" si="12"/>
        <v>7.9674257991388746</v>
      </c>
      <c r="N62" s="7">
        <f t="shared" si="13"/>
        <v>1.8646764576114709</v>
      </c>
      <c r="O62" s="7">
        <f t="shared" si="14"/>
        <v>2.9198253357709332</v>
      </c>
      <c r="P62" s="10">
        <f t="shared" si="15"/>
        <v>65.988838386683341</v>
      </c>
      <c r="Q62" s="16" t="s">
        <v>39</v>
      </c>
    </row>
    <row r="63" spans="1:17">
      <c r="A63" s="16" t="s">
        <v>40</v>
      </c>
      <c r="B63" s="7">
        <f t="shared" si="16"/>
        <v>1.2537710006037648</v>
      </c>
      <c r="C63" s="7">
        <f t="shared" si="2"/>
        <v>2.9277023289304069</v>
      </c>
      <c r="D63" s="7">
        <f t="shared" si="3"/>
        <v>3.5061257162554904</v>
      </c>
      <c r="E63" s="7">
        <f t="shared" si="4"/>
        <v>4.2476110325752421</v>
      </c>
      <c r="F63" s="7">
        <f t="shared" si="5"/>
        <v>2.9936871427818708</v>
      </c>
      <c r="G63" s="7">
        <f t="shared" si="6"/>
        <v>7.5409971793225532</v>
      </c>
      <c r="H63" s="7">
        <f t="shared" si="7"/>
        <v>5.840710979532532</v>
      </c>
      <c r="I63" s="7">
        <f t="shared" si="8"/>
        <v>6.1415428072175571</v>
      </c>
      <c r="J63" s="7">
        <f t="shared" si="9"/>
        <v>5.8274784315065151</v>
      </c>
      <c r="K63" s="7">
        <f t="shared" si="10"/>
        <v>5.3309984494730376</v>
      </c>
      <c r="L63" s="7">
        <f t="shared" si="11"/>
        <v>4.5362003907142592</v>
      </c>
      <c r="M63" s="7">
        <f t="shared" si="12"/>
        <v>4.160929698110734</v>
      </c>
      <c r="N63" s="7">
        <f t="shared" si="13"/>
        <v>1.1681720386351524</v>
      </c>
      <c r="O63" s="7">
        <f t="shared" si="14"/>
        <v>3.1127914554323675</v>
      </c>
      <c r="P63" s="10">
        <f t="shared" si="15"/>
        <v>58.588718651091476</v>
      </c>
      <c r="Q63" s="16" t="s">
        <v>40</v>
      </c>
    </row>
    <row r="64" spans="1:17">
      <c r="A64" s="16" t="s">
        <v>41</v>
      </c>
      <c r="B64" s="7">
        <f t="shared" si="16"/>
        <v>1.462027910710459</v>
      </c>
      <c r="C64" s="7">
        <f t="shared" si="2"/>
        <v>4.0824805097150225</v>
      </c>
      <c r="D64" s="7">
        <f t="shared" si="3"/>
        <v>3.4504729271085779</v>
      </c>
      <c r="E64" s="7">
        <f t="shared" si="4"/>
        <v>6.4446512218382983</v>
      </c>
      <c r="F64" s="7">
        <f t="shared" si="5"/>
        <v>2.2097579772351703</v>
      </c>
      <c r="G64" s="7">
        <f t="shared" si="6"/>
        <v>6.8655513506501746</v>
      </c>
      <c r="H64" s="7">
        <f t="shared" si="7"/>
        <v>6.0782603072456025</v>
      </c>
      <c r="I64" s="7">
        <f t="shared" si="8"/>
        <v>5.840367955160878</v>
      </c>
      <c r="J64" s="7">
        <f t="shared" si="9"/>
        <v>6.103449326390634</v>
      </c>
      <c r="K64" s="7">
        <f t="shared" si="10"/>
        <v>5.530443442126745</v>
      </c>
      <c r="L64" s="7">
        <f t="shared" si="11"/>
        <v>5.6590403905945097</v>
      </c>
      <c r="M64" s="7">
        <f t="shared" si="12"/>
        <v>7.0740116712129222</v>
      </c>
      <c r="N64" s="7">
        <f t="shared" si="13"/>
        <v>2.7495618735631826</v>
      </c>
      <c r="O64" s="7">
        <f t="shared" si="14"/>
        <v>3.8544712896617943</v>
      </c>
      <c r="P64" s="10">
        <f t="shared" si="15"/>
        <v>67.404548153213966</v>
      </c>
      <c r="Q64" s="16" t="s">
        <v>41</v>
      </c>
    </row>
    <row r="65" spans="1:16">
      <c r="B65" s="6">
        <f>B42*$B$44</f>
        <v>2.4965787176130596</v>
      </c>
      <c r="C65" s="6">
        <f t="shared" ref="C65:O65" si="17">C42*$B$44</f>
        <v>3.1895525686223043</v>
      </c>
      <c r="D65" s="6">
        <f t="shared" si="17"/>
        <v>4.0465011650357665</v>
      </c>
      <c r="E65" s="6">
        <f t="shared" si="17"/>
        <v>3.5726245542230237</v>
      </c>
      <c r="F65" s="6">
        <f t="shared" si="17"/>
        <v>2.9323957952082558</v>
      </c>
      <c r="G65" s="6">
        <f t="shared" si="17"/>
        <v>4.9227617875267855</v>
      </c>
      <c r="H65" s="6">
        <f t="shared" si="17"/>
        <v>4.1415091138883451</v>
      </c>
      <c r="I65" s="6">
        <f t="shared" si="17"/>
        <v>4.6258041917704675</v>
      </c>
      <c r="J65" s="6">
        <f t="shared" si="17"/>
        <v>4.077183823289829</v>
      </c>
      <c r="K65" s="6">
        <f t="shared" si="17"/>
        <v>3.7658450851236078</v>
      </c>
      <c r="L65" s="6">
        <f t="shared" si="17"/>
        <v>3.5225135565463899</v>
      </c>
      <c r="M65" s="6">
        <f t="shared" si="17"/>
        <v>4.0947992788521619</v>
      </c>
      <c r="N65" s="6">
        <f t="shared" si="17"/>
        <v>2.7025307817360509</v>
      </c>
      <c r="O65" s="6">
        <f t="shared" si="17"/>
        <v>3.4171817956224428</v>
      </c>
      <c r="P65" s="10">
        <f>SUM(B65:O65)</f>
        <v>51.507782215058491</v>
      </c>
    </row>
    <row r="71" spans="1:16">
      <c r="A71" t="s">
        <v>69</v>
      </c>
    </row>
    <row r="72" spans="1:16">
      <c r="A72" s="16" t="s">
        <v>38</v>
      </c>
      <c r="B72" s="10">
        <v>71.278775923999547</v>
      </c>
    </row>
    <row r="73" spans="1:16">
      <c r="A73" s="16" t="s">
        <v>41</v>
      </c>
      <c r="B73" s="10">
        <v>67.404548153213966</v>
      </c>
    </row>
    <row r="74" spans="1:16">
      <c r="A74" s="16" t="s">
        <v>2</v>
      </c>
      <c r="B74" s="10">
        <v>66.400109827429333</v>
      </c>
    </row>
    <row r="75" spans="1:16">
      <c r="A75" s="16" t="s">
        <v>39</v>
      </c>
      <c r="B75" s="10">
        <v>65.988838386683341</v>
      </c>
    </row>
    <row r="76" spans="1:16">
      <c r="A76" s="16" t="s">
        <v>0</v>
      </c>
      <c r="B76" s="10">
        <v>63.169270294210833</v>
      </c>
    </row>
    <row r="77" spans="1:16">
      <c r="A77" s="16" t="s">
        <v>4</v>
      </c>
      <c r="B77" s="10">
        <v>62.302772830268765</v>
      </c>
    </row>
    <row r="78" spans="1:16">
      <c r="A78" s="16" t="s">
        <v>5</v>
      </c>
      <c r="B78" s="10">
        <v>61.218099408681923</v>
      </c>
    </row>
    <row r="79" spans="1:16">
      <c r="A79" s="16" t="s">
        <v>12</v>
      </c>
      <c r="B79" s="10">
        <v>61.1918734119551</v>
      </c>
    </row>
    <row r="80" spans="1:16">
      <c r="A80" s="16" t="s">
        <v>8</v>
      </c>
      <c r="B80" s="10">
        <v>60.949640823890135</v>
      </c>
    </row>
    <row r="81" spans="1:2">
      <c r="A81" s="16" t="s">
        <v>9</v>
      </c>
      <c r="B81" s="10">
        <v>60.933451828038244</v>
      </c>
    </row>
    <row r="82" spans="1:2">
      <c r="A82" s="16" t="s">
        <v>1</v>
      </c>
      <c r="B82" s="10">
        <v>59.860943203406848</v>
      </c>
    </row>
    <row r="83" spans="1:2">
      <c r="A83" s="16" t="s">
        <v>6</v>
      </c>
      <c r="B83" s="10">
        <v>58.743568951515357</v>
      </c>
    </row>
    <row r="84" spans="1:2">
      <c r="A84" s="16" t="s">
        <v>40</v>
      </c>
      <c r="B84" s="10">
        <v>58.588718651091469</v>
      </c>
    </row>
    <row r="85" spans="1:2">
      <c r="A85" s="16" t="s">
        <v>3</v>
      </c>
      <c r="B85" s="10">
        <v>57.725705134005793</v>
      </c>
    </row>
    <row r="86" spans="1:2">
      <c r="A86" s="16" t="s">
        <v>7</v>
      </c>
      <c r="B86" s="10">
        <v>56.754528296461004</v>
      </c>
    </row>
    <row r="87" spans="1:2">
      <c r="A87" s="16" t="s">
        <v>13</v>
      </c>
      <c r="B87" s="10">
        <v>55.354255346357142</v>
      </c>
    </row>
    <row r="88" spans="1:2">
      <c r="A88" s="16" t="s">
        <v>10</v>
      </c>
      <c r="B88" s="10">
        <v>54.720607898707385</v>
      </c>
    </row>
  </sheetData>
  <sortState ref="A72:B88">
    <sortCondition descending="1" ref="B72"/>
  </sortState>
  <conditionalFormatting sqref="B25:O4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9D7C4-C4B2-654F-A452-D6ECB6878E28}">
  <dimension ref="B2:S34"/>
  <sheetViews>
    <sheetView topLeftCell="A12" zoomScale="125" workbookViewId="0">
      <pane xSplit="2" topLeftCell="M1" activePane="topRight" state="frozen"/>
      <selection pane="topRight" activeCell="C19" sqref="C19:P19"/>
    </sheetView>
  </sheetViews>
  <sheetFormatPr baseColWidth="10" defaultRowHeight="16"/>
  <cols>
    <col min="2" max="2" width="26.5" customWidth="1"/>
    <col min="3" max="16" width="11.6640625" customWidth="1"/>
  </cols>
  <sheetData>
    <row r="2" spans="2:19" ht="17" thickBot="1"/>
    <row r="3" spans="2:19" ht="37" thickBot="1">
      <c r="C3" s="24" t="s">
        <v>54</v>
      </c>
      <c r="D3" s="25" t="s">
        <v>43</v>
      </c>
      <c r="E3" s="25" t="s">
        <v>21</v>
      </c>
      <c r="F3" s="25" t="s">
        <v>44</v>
      </c>
      <c r="G3" s="25" t="s">
        <v>45</v>
      </c>
      <c r="H3" s="25" t="s">
        <v>46</v>
      </c>
      <c r="I3" s="25" t="s">
        <v>47</v>
      </c>
      <c r="J3" s="25" t="s">
        <v>30</v>
      </c>
      <c r="K3" s="25" t="s">
        <v>48</v>
      </c>
      <c r="L3" s="25" t="s">
        <v>49</v>
      </c>
      <c r="M3" s="25" t="s">
        <v>50</v>
      </c>
      <c r="N3" s="25" t="s">
        <v>51</v>
      </c>
      <c r="O3" s="25" t="s">
        <v>52</v>
      </c>
      <c r="P3" s="26" t="s">
        <v>53</v>
      </c>
    </row>
    <row r="4" spans="2:19">
      <c r="B4" s="24" t="s">
        <v>54</v>
      </c>
      <c r="C4">
        <f>CORREL('Data Olah'!B4:B20,'Data Olah'!B4:B20)</f>
        <v>0.99999999999999989</v>
      </c>
      <c r="D4" s="4">
        <f>CORREL('Data Olah'!C4:C20,'Data Olah'!$B$4:$B$20)</f>
        <v>0.18057822379597607</v>
      </c>
      <c r="E4" s="4">
        <f>CORREL('Data Olah'!D4:D20,'Data Olah'!$B$4:$B$20)</f>
        <v>-0.14625377889945515</v>
      </c>
      <c r="F4" s="4">
        <f>CORREL('Data Olah'!E4:E20,'Data Olah'!$B$4:$B$20)</f>
        <v>0.42142101723062825</v>
      </c>
      <c r="G4" s="4">
        <f>CORREL('Data Olah'!F4:F20,'Data Olah'!$B$4:$B$20)</f>
        <v>8.0042054143543651E-2</v>
      </c>
      <c r="H4" s="4">
        <f>CORREL('Data Olah'!G4:G20,'Data Olah'!$B$4:$B$20)</f>
        <v>0.23909469813283218</v>
      </c>
      <c r="I4" s="4">
        <f>CORREL('Data Olah'!H4:H20,'Data Olah'!$B$4:$B$20)</f>
        <v>0.48421880986068117</v>
      </c>
      <c r="J4" s="4">
        <f>CORREL('Data Olah'!I4:I20,'Data Olah'!$B$4:$B$20)</f>
        <v>0.92308219071493203</v>
      </c>
      <c r="K4" s="4">
        <f>CORREL('Data Olah'!J4:J20,'Data Olah'!$B$4:$B$20)</f>
        <v>0.13815919265425672</v>
      </c>
      <c r="L4" s="4">
        <f>CORREL('Data Olah'!K4:K20,'Data Olah'!$B$4:$B$20)</f>
        <v>0.27339901635885955</v>
      </c>
      <c r="M4" s="4">
        <f>CORREL('Data Olah'!L4:L20,'Data Olah'!$B$4:$B$20)</f>
        <v>0.60779680646680267</v>
      </c>
      <c r="N4" s="4">
        <f>CORREL('Data Olah'!M4:M20,'Data Olah'!$B$4:$B$20)</f>
        <v>0.246897590867419</v>
      </c>
      <c r="O4" s="4">
        <f>CORREL('Data Olah'!N4:N20,'Data Olah'!$B$4:$B$20)</f>
        <v>0.1190248958203529</v>
      </c>
      <c r="P4" s="4">
        <f>CORREL('Data Olah'!O4:O20,'Data Olah'!$B$4:$B$20)</f>
        <v>0.38375739629738381</v>
      </c>
      <c r="Q4" s="4">
        <f>SUM(C4:P4)</f>
        <v>4.9512181134442121</v>
      </c>
      <c r="R4" s="5">
        <f t="shared" ref="R4:R17" si="0">(Q4/$Q$18)</f>
        <v>6.7362092107780824E-2</v>
      </c>
      <c r="S4" s="3">
        <f>R4*100</f>
        <v>6.7362092107780827</v>
      </c>
    </row>
    <row r="5" spans="2:19">
      <c r="B5" s="25" t="s">
        <v>43</v>
      </c>
      <c r="C5" s="4">
        <f>CORREL('Data Olah'!B4:B20,'Data Olah'!$C$4:$C$20)</f>
        <v>0.18057822379597607</v>
      </c>
      <c r="D5">
        <f>CORREL('Data Olah'!C4:C20,'Data Olah'!$C$4:$C$20)</f>
        <v>1</v>
      </c>
      <c r="E5" s="4">
        <f>CORREL('Data Olah'!D4:D20,'Data Olah'!$C$4:$C$20)</f>
        <v>0.54648693954123995</v>
      </c>
      <c r="F5" s="4">
        <f>CORREL('Data Olah'!E4:E20,'Data Olah'!$C$4:$C$20)</f>
        <v>0.29445479882474634</v>
      </c>
      <c r="G5" s="4">
        <f>CORREL('Data Olah'!F4:F20,'Data Olah'!$C$4:$C$20)</f>
        <v>-0.21032819549822307</v>
      </c>
      <c r="H5" s="4">
        <f>CORREL('Data Olah'!G4:G20,'Data Olah'!$C$4:$C$20)</f>
        <v>0.43206013904972435</v>
      </c>
      <c r="I5" s="4">
        <f>CORREL('Data Olah'!H4:H20,'Data Olah'!$C$4:$C$20)</f>
        <v>0.39428587992009723</v>
      </c>
      <c r="J5" s="4">
        <f>CORREL('Data Olah'!I4:I20,'Data Olah'!$C$4:$C$20)</f>
        <v>0.2001292106324479</v>
      </c>
      <c r="K5" s="4">
        <f>CORREL('Data Olah'!J4:J20,'Data Olah'!$C$4:$C$20)</f>
        <v>0.21210524957391225</v>
      </c>
      <c r="L5" s="4">
        <f>CORREL('Data Olah'!K4:K20,'Data Olah'!$C$4:$C$20)</f>
        <v>0.24909113131222455</v>
      </c>
      <c r="M5" s="4">
        <f>CORREL('Data Olah'!L4:L20,'Data Olah'!$C$4:$C$20)</f>
        <v>0.44130345097386808</v>
      </c>
      <c r="N5" s="4">
        <f>CORREL('Data Olah'!M4:M20,'Data Olah'!$C$4:$C$20)</f>
        <v>0.47704847141436396</v>
      </c>
      <c r="O5" s="4">
        <f>CORREL('Data Olah'!N4:N20,'Data Olah'!$C$4:$C$20)</f>
        <v>0.48510718363927602</v>
      </c>
      <c r="P5" s="4">
        <f>CORREL('Data Olah'!O4:O20,'Data Olah'!$C$4:$C$20)</f>
        <v>0.37861776066566644</v>
      </c>
      <c r="Q5" s="4">
        <f>SUM(C5:P5)</f>
        <v>5.0809402438453208</v>
      </c>
      <c r="R5" s="5">
        <f t="shared" si="0"/>
        <v>6.912698185739001E-2</v>
      </c>
      <c r="S5" s="3">
        <f t="shared" ref="S5:S18" si="1">R5*100</f>
        <v>6.9126981857390009</v>
      </c>
    </row>
    <row r="6" spans="2:19">
      <c r="B6" s="25" t="s">
        <v>21</v>
      </c>
      <c r="C6" s="4">
        <f>CORREL('Data Olah'!B4:B20,'Data Olah'!$D$4:$D$20)</f>
        <v>-0.14625377889945515</v>
      </c>
      <c r="D6" s="4">
        <f>CORREL('Data Olah'!C4:C20,'Data Olah'!$D$4:$D$20)</f>
        <v>0.54648693954123995</v>
      </c>
      <c r="E6">
        <f>CORREL('Data Olah'!D4:D20,'Data Olah'!$D$4:$D$20)</f>
        <v>0.99999999999999989</v>
      </c>
      <c r="F6" s="4">
        <f>CORREL('Data Olah'!E4:E20,'Data Olah'!$D$4:$D$20)</f>
        <v>0.23786647468280409</v>
      </c>
      <c r="G6" s="4">
        <f>CORREL('Data Olah'!F4:F20,'Data Olah'!$D$4:$D$20)</f>
        <v>-0.49417184887629284</v>
      </c>
      <c r="H6" s="4">
        <f>CORREL('Data Olah'!G4:G20,'Data Olah'!$D$4:$D$20)</f>
        <v>0.4247869979233786</v>
      </c>
      <c r="I6" s="4">
        <f>CORREL('Data Olah'!H4:H20,'Data Olah'!$D$4:$D$20)</f>
        <v>0.17624535114265683</v>
      </c>
      <c r="J6" s="4">
        <f>CORREL('Data Olah'!I4:I20,'Data Olah'!$D$4:$D$20)</f>
        <v>-3.7910917527547425E-2</v>
      </c>
      <c r="K6" s="4">
        <f>CORREL('Data Olah'!J4:J20,'Data Olah'!$D$4:$D$20)</f>
        <v>0.5927954501603937</v>
      </c>
      <c r="L6" s="4">
        <f>CORREL('Data Olah'!K4:K20,'Data Olah'!$D$4:$D$20)</f>
        <v>0.42927866291127209</v>
      </c>
      <c r="M6" s="4">
        <f>CORREL('Data Olah'!L4:L20,'Data Olah'!$D$4:$D$20)</f>
        <v>0.12882254276326913</v>
      </c>
      <c r="N6" s="4">
        <f>CORREL('Data Olah'!M4:M20,'Data Olah'!$D$4:$D$20)</f>
        <v>0.229529724905112</v>
      </c>
      <c r="O6" s="4">
        <f>CORREL('Data Olah'!N4:N20,'Data Olah'!$D$4:$D$20)</f>
        <v>2.92317417377931E-2</v>
      </c>
      <c r="P6" s="4">
        <f>CORREL('Data Olah'!O4:O20,'Data Olah'!$D$4:$D$20)</f>
        <v>0.35640541195561548</v>
      </c>
      <c r="Q6" s="4">
        <f>SUM(C6:P6)</f>
        <v>3.4731127524202394</v>
      </c>
      <c r="R6" s="5">
        <f t="shared" si="0"/>
        <v>4.7252238897327353E-2</v>
      </c>
      <c r="S6" s="3">
        <f t="shared" si="1"/>
        <v>4.7252238897327352</v>
      </c>
    </row>
    <row r="7" spans="2:19">
      <c r="B7" s="25" t="s">
        <v>44</v>
      </c>
      <c r="C7">
        <f>CORREL('Data Olah'!B4:B20,'Data Olah'!$E$4:$E$20)</f>
        <v>0.42142101723062825</v>
      </c>
      <c r="D7">
        <f>CORREL('Data Olah'!C4:C20,'Data Olah'!$E$4:$E$20)</f>
        <v>0.29445479882474634</v>
      </c>
      <c r="E7">
        <f>CORREL('Data Olah'!D4:D20,'Data Olah'!$E$4:$E$20)</f>
        <v>0.23786647468280409</v>
      </c>
      <c r="F7">
        <f>CORREL('Data Olah'!E4:E20,'Data Olah'!$E$4:$E$20)</f>
        <v>0.99999999999999989</v>
      </c>
      <c r="G7">
        <f>CORREL('Data Olah'!F4:F20,'Data Olah'!$E$4:$E$20)</f>
        <v>-0.15199685806888527</v>
      </c>
      <c r="H7">
        <f>CORREL('Data Olah'!G4:G20,'Data Olah'!$E$4:$E$20)</f>
        <v>0.6784894515843638</v>
      </c>
      <c r="I7">
        <f>CORREL('Data Olah'!H4:H20,'Data Olah'!$E$4:$E$20)</f>
        <v>0.65975742182687203</v>
      </c>
      <c r="J7">
        <f>CORREL('Data Olah'!I4:I20,'Data Olah'!$E$4:$E$20)</f>
        <v>0.5521228580043811</v>
      </c>
      <c r="K7">
        <f>CORREL('Data Olah'!J4:J20,'Data Olah'!$E$4:$E$20)</f>
        <v>0.66078338242689949</v>
      </c>
      <c r="L7">
        <f>CORREL('Data Olah'!K4:K20,'Data Olah'!$E$4:$E$20)</f>
        <v>0.73258157527373813</v>
      </c>
      <c r="M7">
        <f>CORREL('Data Olah'!L4:L20,'Data Olah'!$E$4:$E$20)</f>
        <v>0.71119693050960164</v>
      </c>
      <c r="N7">
        <f>CORREL('Data Olah'!M4:M20,'Data Olah'!$E$4:$E$20)</f>
        <v>0.68799286159032569</v>
      </c>
      <c r="O7">
        <f>CORREL('Data Olah'!N4:N20,'Data Olah'!$E$4:$E$20)</f>
        <v>0.31922701209147536</v>
      </c>
      <c r="P7">
        <f>CORREL('Data Olah'!O4:O20,'Data Olah'!$E$4:$E$20)</f>
        <v>0.40153228436588573</v>
      </c>
      <c r="Q7" s="4">
        <f>SUM(C7:P7)</f>
        <v>7.2054292103428361</v>
      </c>
      <c r="R7" s="5">
        <f t="shared" si="0"/>
        <v>9.80309845016238E-2</v>
      </c>
      <c r="S7" s="3">
        <f t="shared" si="1"/>
        <v>9.8030984501623806</v>
      </c>
    </row>
    <row r="8" spans="2:19">
      <c r="B8" s="25" t="s">
        <v>45</v>
      </c>
      <c r="C8">
        <f>CORREL('Data Olah'!B4:B20,'Data Olah'!$F$4:$F$20)</f>
        <v>8.0042054143543651E-2</v>
      </c>
      <c r="D8">
        <f>CORREL('Data Olah'!C4:C20,'Data Olah'!$F$4:$F$20)</f>
        <v>-0.21032819549822307</v>
      </c>
      <c r="E8">
        <f>CORREL('Data Olah'!D4:D20,'Data Olah'!$F$4:$F$20)</f>
        <v>-0.49417184887629284</v>
      </c>
      <c r="F8">
        <f>CORREL('Data Olah'!E4:E20,'Data Olah'!$F$4:$F$20)</f>
        <v>-0.15199685806888527</v>
      </c>
      <c r="G8">
        <f>CORREL('Data Olah'!F4:F20,'Data Olah'!$F$4:$F$20)</f>
        <v>0.99999999999999989</v>
      </c>
      <c r="H8">
        <f>CORREL('Data Olah'!G4:G20,'Data Olah'!$F$4:$F$20)</f>
        <v>-0.22453526788922817</v>
      </c>
      <c r="I8">
        <f>CORREL('Data Olah'!H4:H20,'Data Olah'!$F$4:$F$20)</f>
        <v>-0.28483028874069005</v>
      </c>
      <c r="J8">
        <f>CORREL('Data Olah'!I4:I20,'Data Olah'!$F$4:$F$20)</f>
        <v>-0.13655420214773359</v>
      </c>
      <c r="K8">
        <f>CORREL('Data Olah'!J4:J20,'Data Olah'!$F$4:$F$20)</f>
        <v>-0.46297308600886866</v>
      </c>
      <c r="L8">
        <f>CORREL('Data Olah'!K4:K20,'Data Olah'!$F$4:$F$20)</f>
        <v>-0.42054225458225569</v>
      </c>
      <c r="M8">
        <f>CORREL('Data Olah'!L4:L20,'Data Olah'!$F$4:$F$20)</f>
        <v>-3.2118271301233792E-2</v>
      </c>
      <c r="N8">
        <f>CORREL('Data Olah'!M4:M20,'Data Olah'!$F$4:$F$20)</f>
        <v>-0.13984046810191039</v>
      </c>
      <c r="O8">
        <f>CORREL('Data Olah'!N4:N20,'Data Olah'!$F$4:$F$20)</f>
        <v>1.641784313865053E-2</v>
      </c>
      <c r="P8">
        <f>CORREL('Data Olah'!O4:O20,'Data Olah'!$F$4:$F$20)</f>
        <v>-0.30797923961467116</v>
      </c>
      <c r="Q8" s="4">
        <v>-0.85430897749467682</v>
      </c>
      <c r="R8" s="5">
        <f t="shared" si="0"/>
        <v>-1.1623006442442581E-2</v>
      </c>
      <c r="S8" s="3">
        <f t="shared" si="1"/>
        <v>-1.1623006442442581</v>
      </c>
    </row>
    <row r="9" spans="2:19">
      <c r="B9" s="25" t="s">
        <v>46</v>
      </c>
      <c r="C9" s="4">
        <f>CORREL('Data Olah'!B4:B20,'Data Olah'!$G$4:$G$20)</f>
        <v>0.23909469813283218</v>
      </c>
      <c r="D9" s="4">
        <f>CORREL('Data Olah'!C4:C20,'Data Olah'!$G$4:$G$20)</f>
        <v>0.43206013904972435</v>
      </c>
      <c r="E9" s="4">
        <f>CORREL('Data Olah'!D4:D20,'Data Olah'!$G$4:$G$20)</f>
        <v>0.4247869979233786</v>
      </c>
      <c r="F9" s="4">
        <f>CORREL('Data Olah'!E4:E20,'Data Olah'!$G$4:$G$20)</f>
        <v>0.6784894515843638</v>
      </c>
      <c r="G9" s="4">
        <f>CORREL('Data Olah'!F4:F20,'Data Olah'!$G$4:$G$20)</f>
        <v>-0.22453526788922817</v>
      </c>
      <c r="H9">
        <f>CORREL('Data Olah'!G4:G20,'Data Olah'!$G$4:$G$20)</f>
        <v>1.0000000000000002</v>
      </c>
      <c r="I9" s="4">
        <f>CORREL('Data Olah'!H4:H20,'Data Olah'!$G$4:$G$20)</f>
        <v>0.68898906880863398</v>
      </c>
      <c r="J9" s="4">
        <f>CORREL('Data Olah'!I4:I20,'Data Olah'!$G$4:$G$20)</f>
        <v>0.35080926672652318</v>
      </c>
      <c r="K9" s="4">
        <f>CORREL('Data Olah'!J4:J20,'Data Olah'!$G$4:$G$20)</f>
        <v>0.67331499984804799</v>
      </c>
      <c r="L9" s="4">
        <f>CORREL('Data Olah'!K4:K20,'Data Olah'!$G$4:$G$20)</f>
        <v>0.65780415458116259</v>
      </c>
      <c r="M9" s="4">
        <f>CORREL('Data Olah'!L4:L20,'Data Olah'!$G$4:$G$20)</f>
        <v>0.68884160493099633</v>
      </c>
      <c r="N9" s="4">
        <f>CORREL('Data Olah'!M4:M20,'Data Olah'!$G$4:$G$20)</f>
        <v>0.75180032732803148</v>
      </c>
      <c r="O9" s="4">
        <f>CORREL('Data Olah'!N4:N20,'Data Olah'!$G$4:$G$20)</f>
        <v>0.2865723305600037</v>
      </c>
      <c r="P9" s="4">
        <f>CORREL('Data Olah'!O4:O20,'Data Olah'!$G$4:$G$20)</f>
        <v>0.18732562635736141</v>
      </c>
      <c r="Q9" s="4">
        <f t="shared" ref="Q9:Q17" si="2">SUM(C9:P9)</f>
        <v>6.8353533979418311</v>
      </c>
      <c r="R9" s="5">
        <f t="shared" si="0"/>
        <v>9.2996045545061259E-2</v>
      </c>
      <c r="S9" s="3">
        <f t="shared" si="1"/>
        <v>9.2996045545061268</v>
      </c>
    </row>
    <row r="10" spans="2:19">
      <c r="B10" s="25" t="s">
        <v>47</v>
      </c>
      <c r="C10">
        <f>CORREL('Data Olah'!B4:B20,'Data Olah'!$H$4:$H$20)</f>
        <v>0.48421880986068117</v>
      </c>
      <c r="D10">
        <f>CORREL('Data Olah'!C4:C20,'Data Olah'!$H$4:$H$20)</f>
        <v>0.39428587992009723</v>
      </c>
      <c r="E10">
        <f>CORREL('Data Olah'!D4:D20,'Data Olah'!$H$4:$H$20)</f>
        <v>0.17624535114265683</v>
      </c>
      <c r="F10">
        <f>CORREL('Data Olah'!E4:E20,'Data Olah'!$H$4:$H$20)</f>
        <v>0.65975742182687203</v>
      </c>
      <c r="G10">
        <f>CORREL('Data Olah'!F4:F20,'Data Olah'!$H$4:$H$20)</f>
        <v>-0.28483028874069005</v>
      </c>
      <c r="H10">
        <f>CORREL('Data Olah'!G4:G20,'Data Olah'!$H$4:$H$20)</f>
        <v>0.68898906880863398</v>
      </c>
      <c r="I10">
        <f>CORREL('Data Olah'!H4:H20,'Data Olah'!$H$4:$H$20)</f>
        <v>1</v>
      </c>
      <c r="J10">
        <f>CORREL('Data Olah'!I4:I20,'Data Olah'!$H$4:$H$20)</f>
        <v>0.5297793035865016</v>
      </c>
      <c r="K10">
        <f>CORREL('Data Olah'!J4:J20,'Data Olah'!$H$4:$H$20)</f>
        <v>0.43353460532563642</v>
      </c>
      <c r="L10">
        <f>CORREL('Data Olah'!K4:K20,'Data Olah'!$H$4:$H$20)</f>
        <v>0.42742454578578642</v>
      </c>
      <c r="M10">
        <f>CORREL('Data Olah'!L4:L20,'Data Olah'!$H$4:$H$20)</f>
        <v>0.74790682431860767</v>
      </c>
      <c r="N10">
        <f>CORREL('Data Olah'!M4:M20,'Data Olah'!$H$4:$H$20)</f>
        <v>0.79723854773028058</v>
      </c>
      <c r="O10">
        <f>CORREL('Data Olah'!N4:N20,'Data Olah'!$H$4:$H$20)</f>
        <v>0.36501363492751204</v>
      </c>
      <c r="P10">
        <f>CORREL('Data Olah'!O4:O20,'Data Olah'!$H$4:$H$20)</f>
        <v>0.42085466990037518</v>
      </c>
      <c r="Q10" s="4">
        <f t="shared" si="2"/>
        <v>6.840418374392951</v>
      </c>
      <c r="R10" s="5">
        <f t="shared" si="0"/>
        <v>9.3064955337037028E-2</v>
      </c>
      <c r="S10" s="3">
        <f t="shared" si="1"/>
        <v>9.3064955337037034</v>
      </c>
    </row>
    <row r="11" spans="2:19">
      <c r="B11" s="25" t="s">
        <v>30</v>
      </c>
      <c r="C11">
        <f>CORREL('Data Olah'!B4:B20,'Data Olah'!$I$4:$I$20)</f>
        <v>0.92308219071493203</v>
      </c>
      <c r="D11">
        <f>CORREL('Data Olah'!C4:C20,'Data Olah'!$I$4:$I$20)</f>
        <v>0.2001292106324479</v>
      </c>
      <c r="E11">
        <f>CORREL('Data Olah'!D4:D20,'Data Olah'!$I$4:$I$20)</f>
        <v>-3.7910917527547425E-2</v>
      </c>
      <c r="F11">
        <f>CORREL('Data Olah'!E4:E20,'Data Olah'!$I$4:$I$20)</f>
        <v>0.5521228580043811</v>
      </c>
      <c r="G11">
        <f>CORREL('Data Olah'!F4:F20,'Data Olah'!$I$4:$I$20)</f>
        <v>-0.13655420214773359</v>
      </c>
      <c r="H11">
        <f>CORREL('Data Olah'!G4:G20,'Data Olah'!$I$4:$I$20)</f>
        <v>0.35080926672652318</v>
      </c>
      <c r="I11">
        <f>CORREL('Data Olah'!H4:H20,'Data Olah'!$I$4:$I$20)</f>
        <v>0.5297793035865016</v>
      </c>
      <c r="J11">
        <f>CORREL('Data Olah'!I4:I20,'Data Olah'!$I$4:$I$20)</f>
        <v>1.0000000000000002</v>
      </c>
      <c r="K11">
        <f>CORREL('Data Olah'!J4:J20,'Data Olah'!$I$4:$I$20)</f>
        <v>0.23848068938932668</v>
      </c>
      <c r="L11">
        <f>CORREL('Data Olah'!K4:K20,'Data Olah'!$I$4:$I$20)</f>
        <v>0.37946413241907506</v>
      </c>
      <c r="M11">
        <f>CORREL('Data Olah'!L4:L20,'Data Olah'!$I$4:$I$20)</f>
        <v>0.57437300497203725</v>
      </c>
      <c r="N11">
        <f>CORREL('Data Olah'!M4:M20,'Data Olah'!$I$4:$I$20)</f>
        <v>0.25774919901422366</v>
      </c>
      <c r="O11">
        <f>CORREL('Data Olah'!N4:N20,'Data Olah'!$I$4:$I$20)</f>
        <v>0.20571779744792096</v>
      </c>
      <c r="P11">
        <f>CORREL('Data Olah'!O4:O20,'Data Olah'!$I$4:$I$20)</f>
        <v>0.35187601588722855</v>
      </c>
      <c r="Q11" s="4">
        <f t="shared" si="2"/>
        <v>5.389118549119317</v>
      </c>
      <c r="R11" s="5">
        <f t="shared" si="0"/>
        <v>7.3319795607428143E-2</v>
      </c>
      <c r="S11" s="3">
        <f t="shared" si="1"/>
        <v>7.3319795607428144</v>
      </c>
    </row>
    <row r="12" spans="2:19">
      <c r="B12" s="25" t="s">
        <v>48</v>
      </c>
      <c r="C12">
        <f>CORREL('Data Olah'!B4:B20,'Data Olah'!$J$4:$J$20)</f>
        <v>0.13815919265425672</v>
      </c>
      <c r="D12">
        <f>CORREL('Data Olah'!C4:C20,'Data Olah'!$J$4:$J$20)</f>
        <v>0.21210524957391225</v>
      </c>
      <c r="E12">
        <f>CORREL('Data Olah'!D4:D20,'Data Olah'!$J$4:$J$20)</f>
        <v>0.5927954501603937</v>
      </c>
      <c r="F12">
        <f>CORREL('Data Olah'!E4:E20,'Data Olah'!$J$4:$J$20)</f>
        <v>0.66078338242689949</v>
      </c>
      <c r="G12">
        <f>CORREL('Data Olah'!F4:F20,'Data Olah'!$J$4:$J$20)</f>
        <v>-0.46297308600886866</v>
      </c>
      <c r="H12">
        <f>CORREL('Data Olah'!G4:G20,'Data Olah'!$J$4:$J$20)</f>
        <v>0.67331499984804799</v>
      </c>
      <c r="I12">
        <f>CORREL('Data Olah'!H4:H20,'Data Olah'!$J$4:$J$20)</f>
        <v>0.43353460532563642</v>
      </c>
      <c r="J12">
        <f>CORREL('Data Olah'!I4:I20,'Data Olah'!$J$4:$J$20)</f>
        <v>0.23848068938932668</v>
      </c>
      <c r="K12">
        <f>CORREL('Data Olah'!J4:J20,'Data Olah'!$J$4:$J$20)</f>
        <v>1</v>
      </c>
      <c r="L12">
        <f>CORREL('Data Olah'!K4:K20,'Data Olah'!$J$4:$J$20)</f>
        <v>0.92714968241147988</v>
      </c>
      <c r="M12">
        <f>CORREL('Data Olah'!L4:L20,'Data Olah'!$J$4:$J$20)</f>
        <v>0.47622093370706209</v>
      </c>
      <c r="N12">
        <f>CORREL('Data Olah'!M4:M20,'Data Olah'!$J$4:$J$20)</f>
        <v>0.45730251288818868</v>
      </c>
      <c r="O12">
        <f>CORREL('Data Olah'!N4:N20,'Data Olah'!$J$4:$J$20)</f>
        <v>8.202560416574077E-2</v>
      </c>
      <c r="P12">
        <f>CORREL('Data Olah'!O4:O20,'Data Olah'!$J$4:$J$20)</f>
        <v>0.47981183088745799</v>
      </c>
      <c r="Q12" s="4">
        <f t="shared" si="2"/>
        <v>5.9087110474295335</v>
      </c>
      <c r="R12" s="5">
        <f t="shared" si="0"/>
        <v>8.0388932318381304E-2</v>
      </c>
      <c r="S12" s="3">
        <f t="shared" si="1"/>
        <v>8.0388932318381308</v>
      </c>
    </row>
    <row r="13" spans="2:19">
      <c r="B13" s="25" t="s">
        <v>49</v>
      </c>
      <c r="C13">
        <f>CORREL('Data Olah'!B4:B20,'Data Olah'!$K$4:$K$20)</f>
        <v>0.27339901635885955</v>
      </c>
      <c r="D13">
        <f>CORREL('Data Olah'!C4:C20,'Data Olah'!$K$4:$K$20)</f>
        <v>0.24909113131222455</v>
      </c>
      <c r="E13">
        <f>CORREL('Data Olah'!D4:D20,'Data Olah'!$K$4:$K$20)</f>
        <v>0.42927866291127209</v>
      </c>
      <c r="F13">
        <f>CORREL('Data Olah'!E4:E20,'Data Olah'!$K$4:$K$20)</f>
        <v>0.73258157527373813</v>
      </c>
      <c r="G13">
        <f>CORREL('Data Olah'!F4:F20,'Data Olah'!$K$4:$K$20)</f>
        <v>-0.42054225458225569</v>
      </c>
      <c r="H13">
        <f>CORREL('Data Olah'!G4:G20,'Data Olah'!$K$4:$K$20)</f>
        <v>0.65780415458116259</v>
      </c>
      <c r="I13">
        <f>CORREL('Data Olah'!H4:H20,'Data Olah'!$K$4:$K$20)</f>
        <v>0.42742454578578642</v>
      </c>
      <c r="J13">
        <f>CORREL('Data Olah'!I4:I20,'Data Olah'!$K$4:$K$20)</f>
        <v>0.37946413241907506</v>
      </c>
      <c r="K13">
        <f>CORREL('Data Olah'!J4:J20,'Data Olah'!$K$4:$K$20)</f>
        <v>0.92714968241147988</v>
      </c>
      <c r="L13">
        <f>CORREL('Data Olah'!K4:K20,'Data Olah'!$K$4:$K$20)</f>
        <v>1.0000000000000002</v>
      </c>
      <c r="M13">
        <f>CORREL('Data Olah'!L4:L20,'Data Olah'!$K$4:$K$20)</f>
        <v>0.59094699480576796</v>
      </c>
      <c r="N13">
        <f>CORREL('Data Olah'!M4:M20,'Data Olah'!$K$4:$K$20)</f>
        <v>0.53151624162897704</v>
      </c>
      <c r="O13">
        <f>CORREL('Data Olah'!N4:N20,'Data Olah'!$K$4:$K$20)</f>
        <v>0.16111564053087793</v>
      </c>
      <c r="P13">
        <f>CORREL('Data Olah'!O4:O20,'Data Olah'!$K$4:$K$20)</f>
        <v>0.38499436905699524</v>
      </c>
      <c r="Q13" s="4">
        <f t="shared" si="2"/>
        <v>6.3242238924939613</v>
      </c>
      <c r="R13" s="5">
        <f t="shared" si="0"/>
        <v>8.6042049167585413E-2</v>
      </c>
      <c r="S13" s="3">
        <f t="shared" si="1"/>
        <v>8.6042049167585422</v>
      </c>
    </row>
    <row r="14" spans="2:19">
      <c r="B14" s="25" t="s">
        <v>50</v>
      </c>
      <c r="C14">
        <f>CORREL('Data Olah'!B4:B20,'Data Olah'!$L$4:$L$20)</f>
        <v>0.60779680646680267</v>
      </c>
      <c r="D14">
        <f>CORREL('Data Olah'!C4:C20,'Data Olah'!$L$4:$L$20)</f>
        <v>0.44130345097386808</v>
      </c>
      <c r="E14">
        <f>CORREL('Data Olah'!D4:D20,'Data Olah'!$L$4:$L$20)</f>
        <v>0.12882254276326913</v>
      </c>
      <c r="F14">
        <f>CORREL('Data Olah'!E4:E20,'Data Olah'!$L$4:$L$20)</f>
        <v>0.71119693050960164</v>
      </c>
      <c r="G14">
        <f>CORREL('Data Olah'!F4:F20,'Data Olah'!$L$4:$L$20)</f>
        <v>-3.2118271301233792E-2</v>
      </c>
      <c r="H14">
        <f>CORREL('Data Olah'!G4:G20,'Data Olah'!$L$4:$L$20)</f>
        <v>0.68884160493099633</v>
      </c>
      <c r="I14">
        <f>CORREL('Data Olah'!H4:H20,'Data Olah'!$L$4:$L$20)</f>
        <v>0.74790682431860767</v>
      </c>
      <c r="J14">
        <f>CORREL('Data Olah'!I4:I20,'Data Olah'!$L$4:$L$20)</f>
        <v>0.57437300497203725</v>
      </c>
      <c r="K14">
        <f>CORREL('Data Olah'!J4:J20,'Data Olah'!$L$4:$L$20)</f>
        <v>0.47622093370706209</v>
      </c>
      <c r="L14">
        <f>CORREL('Data Olah'!K4:K20,'Data Olah'!$L$4:$L$20)</f>
        <v>0.59094699480576796</v>
      </c>
      <c r="M14">
        <f>CORREL('Data Olah'!L4:L20,'Data Olah'!$L$4:$L$20)</f>
        <v>1</v>
      </c>
      <c r="N14">
        <f>CORREL('Data Olah'!M4:M20,'Data Olah'!$L$4:$L$20)</f>
        <v>0.77757945814236418</v>
      </c>
      <c r="O14">
        <f>CORREL('Data Olah'!N4:N20,'Data Olah'!$L$4:$L$20)</f>
        <v>0.38747067044190248</v>
      </c>
      <c r="P14">
        <f>CORREL('Data Olah'!O4:O20,'Data Olah'!$L$4:$L$20)</f>
        <v>0.26883226888896727</v>
      </c>
      <c r="Q14" s="4">
        <f t="shared" si="2"/>
        <v>7.3691732196200128</v>
      </c>
      <c r="R14" s="5">
        <f t="shared" si="0"/>
        <v>0.10025874720209461</v>
      </c>
      <c r="S14" s="3">
        <f t="shared" si="1"/>
        <v>10.025874720209462</v>
      </c>
    </row>
    <row r="15" spans="2:19">
      <c r="B15" s="25" t="s">
        <v>51</v>
      </c>
      <c r="C15" s="4">
        <f>CORREL('Data Olah'!B4:B20,'Data Olah'!$M$4:$M$20)</f>
        <v>0.246897590867419</v>
      </c>
      <c r="D15" s="4">
        <f>CORREL('Data Olah'!C4:C20,'Data Olah'!$M$4:$M$20)</f>
        <v>0.47704847141436396</v>
      </c>
      <c r="E15" s="4">
        <f>CORREL('Data Olah'!D4:D20,'Data Olah'!$M$4:$M$20)</f>
        <v>0.229529724905112</v>
      </c>
      <c r="F15" s="4">
        <f>CORREL('Data Olah'!E4:E20,'Data Olah'!$M$4:$M$20)</f>
        <v>0.68799286159032569</v>
      </c>
      <c r="G15" s="4">
        <f>CORREL('Data Olah'!F4:F20,'Data Olah'!$M$4:$M$20)</f>
        <v>-0.13984046810191039</v>
      </c>
      <c r="H15" s="4">
        <f>CORREL('Data Olah'!G4:G20,'Data Olah'!$M$4:$M$20)</f>
        <v>0.75180032732803148</v>
      </c>
      <c r="I15" s="4">
        <f>CORREL('Data Olah'!H4:H20,'Data Olah'!$M$4:$M$20)</f>
        <v>0.79723854773028058</v>
      </c>
      <c r="J15" s="4">
        <f>CORREL('Data Olah'!I4:I20,'Data Olah'!$M$4:$M$20)</f>
        <v>0.25774919901422366</v>
      </c>
      <c r="K15" s="4">
        <f>CORREL('Data Olah'!J4:J20,'Data Olah'!$M$4:$M$20)</f>
        <v>0.45730251288818868</v>
      </c>
      <c r="L15" s="4">
        <f>CORREL('Data Olah'!K4:K20,'Data Olah'!$M$4:$M$20)</f>
        <v>0.53151624162897704</v>
      </c>
      <c r="M15" s="4">
        <f>CORREL('Data Olah'!L4:L20,'Data Olah'!$M$4:$M$20)</f>
        <v>0.77757945814236418</v>
      </c>
      <c r="N15">
        <f>CORREL('Data Olah'!M4:M20,'Data Olah'!$M$4:$M$20)</f>
        <v>1</v>
      </c>
      <c r="O15" s="4">
        <f>CORREL('Data Olah'!N4:N20,'Data Olah'!$M$4:$M$20)</f>
        <v>0.39800103341781551</v>
      </c>
      <c r="P15" s="4">
        <f>CORREL('Data Olah'!O4:O20,'Data Olah'!$M$4:$M$20)</f>
        <v>0.17377668171390764</v>
      </c>
      <c r="Q15" s="4">
        <f t="shared" si="2"/>
        <v>6.6465921825390994</v>
      </c>
      <c r="R15" s="5">
        <f t="shared" si="0"/>
        <v>9.0427919866289605E-2</v>
      </c>
      <c r="S15" s="3">
        <f t="shared" si="1"/>
        <v>9.042791986628961</v>
      </c>
    </row>
    <row r="16" spans="2:19">
      <c r="B16" s="25" t="s">
        <v>52</v>
      </c>
      <c r="C16">
        <f>CORREL('Data Olah'!B4:B20,'Data Olah'!$N$4:$N$20)</f>
        <v>0.1190248958203529</v>
      </c>
      <c r="D16">
        <f>CORREL('Data Olah'!C4:C20,'Data Olah'!$N$4:$N$20)</f>
        <v>0.48510718363927602</v>
      </c>
      <c r="E16">
        <f>CORREL('Data Olah'!D4:D20,'Data Olah'!$N$4:$N$20)</f>
        <v>2.92317417377931E-2</v>
      </c>
      <c r="F16">
        <f>CORREL('Data Olah'!E4:E20,'Data Olah'!$N$4:$N$20)</f>
        <v>0.31922701209147536</v>
      </c>
      <c r="G16">
        <f>CORREL('Data Olah'!F4:F20,'Data Olah'!$N$4:$N$20)</f>
        <v>1.641784313865053E-2</v>
      </c>
      <c r="H16">
        <f>CORREL('Data Olah'!G4:G20,'Data Olah'!$N$4:$N$20)</f>
        <v>0.2865723305600037</v>
      </c>
      <c r="I16">
        <f>CORREL('Data Olah'!H4:H20,'Data Olah'!$N$4:$N$20)</f>
        <v>0.36501363492751204</v>
      </c>
      <c r="J16">
        <f>CORREL('Data Olah'!I4:I20,'Data Olah'!$N$4:$N$20)</f>
        <v>0.20571779744792096</v>
      </c>
      <c r="K16">
        <f>CORREL('Data Olah'!J4:J20,'Data Olah'!$N$4:$N$20)</f>
        <v>8.202560416574077E-2</v>
      </c>
      <c r="L16">
        <f>CORREL('Data Olah'!K4:K20,'Data Olah'!$N$4:$N$20)</f>
        <v>0.16111564053087793</v>
      </c>
      <c r="M16">
        <f>CORREL('Data Olah'!L4:L20,'Data Olah'!$N$4:$N$20)</f>
        <v>0.38747067044190248</v>
      </c>
      <c r="N16">
        <f>CORREL('Data Olah'!M4:M20,'Data Olah'!$N$4:$N$20)</f>
        <v>0.39800103341781551</v>
      </c>
      <c r="O16">
        <f>CORREL('Data Olah'!N4:N20,'Data Olah'!$N$4:$N$20)</f>
        <v>1</v>
      </c>
      <c r="P16">
        <f>CORREL('Data Olah'!O4:O20,'Data Olah'!$N$4:$N$20)</f>
        <v>-1.5817378479657826E-3</v>
      </c>
      <c r="Q16" s="4">
        <f t="shared" si="2"/>
        <v>3.8533436500713552</v>
      </c>
      <c r="R16" s="5">
        <f t="shared" si="0"/>
        <v>5.2425339367341062E-2</v>
      </c>
      <c r="S16" s="3">
        <f t="shared" si="1"/>
        <v>5.2425339367341062</v>
      </c>
    </row>
    <row r="17" spans="2:19" ht="17" thickBot="1">
      <c r="B17" s="26" t="s">
        <v>53</v>
      </c>
      <c r="C17">
        <f>CORREL('Data Olah'!B4:B20,'Data Olah'!$O$4:$O$20)</f>
        <v>0.38375739629738381</v>
      </c>
      <c r="D17">
        <f>CORREL('Data Olah'!C4:C20,'Data Olah'!$O$4:$O$20)</f>
        <v>0.37861776066566644</v>
      </c>
      <c r="E17">
        <f>CORREL('Data Olah'!D4:D20,'Data Olah'!$O$4:$O$20)</f>
        <v>0.35640541195561548</v>
      </c>
      <c r="F17">
        <f>CORREL('Data Olah'!E4:E20,'Data Olah'!$O$4:$O$20)</f>
        <v>0.40153228436588573</v>
      </c>
      <c r="G17">
        <f>CORREL('Data Olah'!F4:F20,'Data Olah'!$O$4:$O$20)</f>
        <v>-0.30797923961467116</v>
      </c>
      <c r="H17">
        <f>CORREL('Data Olah'!G4:G20,'Data Olah'!$O$4:$O$20)</f>
        <v>0.18732562635736141</v>
      </c>
      <c r="I17">
        <f>CORREL('Data Olah'!H4:H20,'Data Olah'!$O$4:$O$20)</f>
        <v>0.42085466990037518</v>
      </c>
      <c r="J17">
        <f>CORREL('Data Olah'!I4:I20,'Data Olah'!$O$4:$O$20)</f>
        <v>0.35187601588722855</v>
      </c>
      <c r="K17">
        <f>CORREL('Data Olah'!J4:J20,'Data Olah'!$O$4:$O$20)</f>
        <v>0.47981183088745799</v>
      </c>
      <c r="L17">
        <f>CORREL('Data Olah'!K4:K20,'Data Olah'!$O$4:$O$20)</f>
        <v>0.38499436905699524</v>
      </c>
      <c r="M17">
        <f>CORREL('Data Olah'!L4:L20,'Data Olah'!$O$4:$O$20)</f>
        <v>0.26883226888896727</v>
      </c>
      <c r="N17">
        <f>CORREL('Data Olah'!M4:M20,'Data Olah'!$O$4:$O$20)</f>
        <v>0.17377668171390764</v>
      </c>
      <c r="O17">
        <f>CORREL('Data Olah'!N4:N20,'Data Olah'!$O$4:$O$20)</f>
        <v>-1.5817378479657826E-3</v>
      </c>
      <c r="P17">
        <f>CORREL('Data Olah'!O4:O20,'Data Olah'!$O$4:$O$20)</f>
        <v>1</v>
      </c>
      <c r="Q17" s="4">
        <f t="shared" si="2"/>
        <v>4.4782233385142085</v>
      </c>
      <c r="R17" s="5">
        <f t="shared" si="0"/>
        <v>6.0926924667102297E-2</v>
      </c>
      <c r="S17" s="3">
        <f t="shared" si="1"/>
        <v>6.09269246671023</v>
      </c>
    </row>
    <row r="18" spans="2:19" ht="17" thickBot="1">
      <c r="Q18" s="4">
        <f>SUM(Q4:Q17)</f>
        <v>73.501548994680192</v>
      </c>
      <c r="R18" s="3">
        <f>SUM(R4:R17)</f>
        <v>1.0000000000000002</v>
      </c>
      <c r="S18" s="3">
        <f t="shared" si="1"/>
        <v>100.00000000000003</v>
      </c>
    </row>
    <row r="19" spans="2:19" ht="37" thickBot="1">
      <c r="C19" s="24" t="s">
        <v>54</v>
      </c>
      <c r="D19" s="25" t="s">
        <v>43</v>
      </c>
      <c r="E19" s="25" t="s">
        <v>21</v>
      </c>
      <c r="F19" s="25" t="s">
        <v>44</v>
      </c>
      <c r="G19" s="25" t="s">
        <v>45</v>
      </c>
      <c r="H19" s="25" t="s">
        <v>46</v>
      </c>
      <c r="I19" s="25" t="s">
        <v>47</v>
      </c>
      <c r="J19" s="25" t="s">
        <v>30</v>
      </c>
      <c r="K19" s="25" t="s">
        <v>48</v>
      </c>
      <c r="L19" s="25" t="s">
        <v>49</v>
      </c>
      <c r="M19" s="25" t="s">
        <v>50</v>
      </c>
      <c r="N19" s="25" t="s">
        <v>51</v>
      </c>
      <c r="O19" s="25" t="s">
        <v>52</v>
      </c>
      <c r="P19" s="26" t="s">
        <v>53</v>
      </c>
    </row>
    <row r="20" spans="2:19">
      <c r="B20" s="24" t="s">
        <v>54</v>
      </c>
      <c r="C20">
        <v>0.99999999999999989</v>
      </c>
      <c r="D20">
        <v>0.18057822379597607</v>
      </c>
      <c r="E20">
        <v>0.14625377889945501</v>
      </c>
      <c r="F20">
        <v>0.42142101723062825</v>
      </c>
      <c r="G20" s="4">
        <v>8.0042054143543651E-2</v>
      </c>
      <c r="H20">
        <v>0.23909469813283218</v>
      </c>
      <c r="I20">
        <v>0.48421880986068117</v>
      </c>
      <c r="J20">
        <v>0.92308219071493203</v>
      </c>
      <c r="K20">
        <v>0.13815919265425672</v>
      </c>
      <c r="L20">
        <v>0.27339901635885955</v>
      </c>
      <c r="M20">
        <v>0.60779680646680267</v>
      </c>
      <c r="N20">
        <v>0.246897590867419</v>
      </c>
      <c r="O20" s="4">
        <v>0.1190248958203529</v>
      </c>
      <c r="P20">
        <v>0.27089405595452687</v>
      </c>
      <c r="Q20" s="4">
        <f>SUM(C20:P20)</f>
        <v>5.130862330900265</v>
      </c>
      <c r="R20" s="5">
        <f>Q20/$Q$34</f>
        <v>6.1365316508124913E-2</v>
      </c>
      <c r="S20" s="3">
        <f>R20*100</f>
        <v>6.1365316508124916</v>
      </c>
    </row>
    <row r="21" spans="2:19">
      <c r="B21" s="25" t="s">
        <v>43</v>
      </c>
      <c r="C21">
        <v>0.18057822379597607</v>
      </c>
      <c r="D21">
        <v>1</v>
      </c>
      <c r="E21">
        <v>0.54648693954123995</v>
      </c>
      <c r="F21">
        <v>0.29445479882474634</v>
      </c>
      <c r="G21">
        <v>0.21032819549822299</v>
      </c>
      <c r="H21">
        <v>0.43206013904972435</v>
      </c>
      <c r="I21">
        <v>0.39428587992009723</v>
      </c>
      <c r="J21">
        <v>0.2001292106324479</v>
      </c>
      <c r="K21">
        <v>0.21210524957391225</v>
      </c>
      <c r="L21">
        <v>0.24909113131222455</v>
      </c>
      <c r="M21">
        <v>0.44130345097386808</v>
      </c>
      <c r="N21" s="4">
        <v>0.47704847141436396</v>
      </c>
      <c r="O21">
        <v>0.48510718363927602</v>
      </c>
      <c r="P21">
        <v>0.55661172260174174</v>
      </c>
      <c r="Q21" s="4">
        <f t="shared" ref="Q21:Q33" si="3">SUM(C21:P21)</f>
        <v>5.6795905967778424</v>
      </c>
      <c r="R21" s="5">
        <f t="shared" ref="R21:R33" si="4">Q21/$Q$34</f>
        <v>6.7928128281447966E-2</v>
      </c>
      <c r="S21" s="3">
        <f t="shared" ref="S21:S33" si="5">R21*100</f>
        <v>6.7928128281447968</v>
      </c>
    </row>
    <row r="22" spans="2:19">
      <c r="B22" s="25" t="s">
        <v>21</v>
      </c>
      <c r="C22">
        <v>0.14625377889945501</v>
      </c>
      <c r="D22">
        <v>0.54648693954123995</v>
      </c>
      <c r="E22">
        <v>0.99999999999999989</v>
      </c>
      <c r="F22">
        <v>0.23786647468280409</v>
      </c>
      <c r="G22">
        <v>0.49417184887629301</v>
      </c>
      <c r="H22">
        <v>0.4247869979233786</v>
      </c>
      <c r="I22">
        <v>0.17624535114265683</v>
      </c>
      <c r="J22">
        <v>3.7910917527547397E-2</v>
      </c>
      <c r="K22">
        <v>0.5927954501603937</v>
      </c>
      <c r="L22">
        <v>0.42927866291127209</v>
      </c>
      <c r="M22">
        <v>0.12882254276326913</v>
      </c>
      <c r="N22">
        <v>0.229529724905112</v>
      </c>
      <c r="O22">
        <v>2.92317417377931E-2</v>
      </c>
      <c r="P22">
        <v>0.17984741312350341</v>
      </c>
      <c r="Q22" s="4">
        <f t="shared" si="3"/>
        <v>4.6532278441947188</v>
      </c>
      <c r="R22" s="5">
        <f t="shared" si="4"/>
        <v>5.5652789146912546E-2</v>
      </c>
      <c r="S22" s="3">
        <f t="shared" si="5"/>
        <v>5.5652789146912545</v>
      </c>
    </row>
    <row r="23" spans="2:19">
      <c r="B23" s="25" t="s">
        <v>44</v>
      </c>
      <c r="C23">
        <v>0.42142101723062825</v>
      </c>
      <c r="D23">
        <v>0.29445479882474634</v>
      </c>
      <c r="E23">
        <v>0.23786647468280409</v>
      </c>
      <c r="F23">
        <v>0.99999999999999989</v>
      </c>
      <c r="G23">
        <v>0.15199685806888499</v>
      </c>
      <c r="H23">
        <v>0.6784894515843638</v>
      </c>
      <c r="I23">
        <v>0.65975742182687203</v>
      </c>
      <c r="J23">
        <v>0.5521228580043811</v>
      </c>
      <c r="K23">
        <v>0.66078338242689949</v>
      </c>
      <c r="L23">
        <v>0.73258157527373813</v>
      </c>
      <c r="M23">
        <v>0.71119693050960164</v>
      </c>
      <c r="N23" s="4">
        <v>0.68799286159032569</v>
      </c>
      <c r="O23">
        <v>0.31922701209147536</v>
      </c>
      <c r="P23">
        <v>0.19138371689734721</v>
      </c>
      <c r="Q23" s="4">
        <f t="shared" si="3"/>
        <v>7.2992743590120668</v>
      </c>
      <c r="R23" s="5">
        <f t="shared" si="4"/>
        <v>8.7299610169392958E-2</v>
      </c>
      <c r="S23" s="3">
        <f t="shared" si="5"/>
        <v>8.7299610169392956</v>
      </c>
    </row>
    <row r="24" spans="2:19">
      <c r="B24" s="25" t="s">
        <v>45</v>
      </c>
      <c r="C24" s="4">
        <v>8.0042054143543651E-2</v>
      </c>
      <c r="D24">
        <v>0.21032819549822299</v>
      </c>
      <c r="E24">
        <v>0.49417184887629301</v>
      </c>
      <c r="F24">
        <v>0.15199685806888499</v>
      </c>
      <c r="G24">
        <v>0.99999999999999989</v>
      </c>
      <c r="H24">
        <v>0.22453526788922801</v>
      </c>
      <c r="I24">
        <v>0.28483028874069</v>
      </c>
      <c r="J24">
        <v>0.13655420214773401</v>
      </c>
      <c r="K24">
        <v>0.46297308600886899</v>
      </c>
      <c r="L24">
        <v>0.42054225458225603</v>
      </c>
      <c r="M24">
        <v>3.2118271301233799E-2</v>
      </c>
      <c r="N24">
        <v>0.13984046810191</v>
      </c>
      <c r="O24">
        <v>1.641784313865053E-2</v>
      </c>
      <c r="P24">
        <v>0.20127877264511149</v>
      </c>
      <c r="Q24" s="4">
        <f t="shared" si="3"/>
        <v>3.855629411142627</v>
      </c>
      <c r="R24" s="5">
        <f t="shared" si="4"/>
        <v>4.6113480326276504E-2</v>
      </c>
      <c r="S24" s="3">
        <f t="shared" si="5"/>
        <v>4.6113480326276504</v>
      </c>
    </row>
    <row r="25" spans="2:19">
      <c r="B25" s="25" t="s">
        <v>46</v>
      </c>
      <c r="C25">
        <v>0.23909469813283218</v>
      </c>
      <c r="D25">
        <v>0.43206013904972435</v>
      </c>
      <c r="E25">
        <v>0.4247869979233786</v>
      </c>
      <c r="F25">
        <v>0.6784894515843638</v>
      </c>
      <c r="G25">
        <v>0.22453526788922801</v>
      </c>
      <c r="H25">
        <v>1.0000000000000002</v>
      </c>
      <c r="I25">
        <v>0.68898906880863398</v>
      </c>
      <c r="J25">
        <v>0.35080926672652318</v>
      </c>
      <c r="K25">
        <v>0.67331499984804799</v>
      </c>
      <c r="L25">
        <v>0.65780415458116259</v>
      </c>
      <c r="M25">
        <v>0.68884160493099633</v>
      </c>
      <c r="N25">
        <v>0.75180032732803148</v>
      </c>
      <c r="O25">
        <v>0.2865723305600037</v>
      </c>
      <c r="P25">
        <v>0.3338512825237881</v>
      </c>
      <c r="Q25" s="4">
        <f t="shared" si="3"/>
        <v>7.4309495898867155</v>
      </c>
      <c r="R25" s="5">
        <f t="shared" si="4"/>
        <v>8.8874451141102581E-2</v>
      </c>
      <c r="S25" s="3">
        <f t="shared" si="5"/>
        <v>8.8874451141102586</v>
      </c>
    </row>
    <row r="26" spans="2:19">
      <c r="B26" s="25" t="s">
        <v>47</v>
      </c>
      <c r="C26">
        <v>0.48421880986068117</v>
      </c>
      <c r="D26">
        <v>0.39428587992009723</v>
      </c>
      <c r="E26">
        <v>0.17624535114265683</v>
      </c>
      <c r="F26">
        <v>0.65975742182687203</v>
      </c>
      <c r="G26">
        <v>0.28483028874069</v>
      </c>
      <c r="H26">
        <v>0.68898906880863398</v>
      </c>
      <c r="I26">
        <v>1</v>
      </c>
      <c r="J26">
        <v>0.5297793035865016</v>
      </c>
      <c r="K26">
        <v>0.43353460532563642</v>
      </c>
      <c r="L26">
        <v>0.42742454578578642</v>
      </c>
      <c r="M26">
        <v>0.74790682431860767</v>
      </c>
      <c r="N26">
        <v>0.79723854773028058</v>
      </c>
      <c r="O26">
        <v>0.36501363492751204</v>
      </c>
      <c r="P26">
        <v>0.39438843476235608</v>
      </c>
      <c r="Q26" s="4">
        <f t="shared" si="3"/>
        <v>7.3836127167363115</v>
      </c>
      <c r="R26" s="5">
        <f t="shared" si="4"/>
        <v>8.8308300265082129E-2</v>
      </c>
      <c r="S26" s="3">
        <f t="shared" si="5"/>
        <v>8.8308300265082131</v>
      </c>
    </row>
    <row r="27" spans="2:19">
      <c r="B27" s="25" t="s">
        <v>30</v>
      </c>
      <c r="C27">
        <v>0.92308219071493203</v>
      </c>
      <c r="D27">
        <v>0.2001292106324479</v>
      </c>
      <c r="E27">
        <v>3.7910917527547397E-2</v>
      </c>
      <c r="F27">
        <v>0.5521228580043811</v>
      </c>
      <c r="G27">
        <v>0.13655420214773401</v>
      </c>
      <c r="H27">
        <v>0.35080926672652318</v>
      </c>
      <c r="I27">
        <v>0.5297793035865016</v>
      </c>
      <c r="J27">
        <v>1.0000000000000002</v>
      </c>
      <c r="K27">
        <v>0.23848068938932668</v>
      </c>
      <c r="L27">
        <v>0.37946413241907506</v>
      </c>
      <c r="M27">
        <v>0.57437300497203725</v>
      </c>
      <c r="N27">
        <v>0.25774919901422366</v>
      </c>
      <c r="O27">
        <v>0.20571779744792096</v>
      </c>
      <c r="P27">
        <v>0.12918844998082099</v>
      </c>
      <c r="Q27" s="4">
        <f t="shared" si="3"/>
        <v>5.5153612225634712</v>
      </c>
      <c r="R27" s="5">
        <f t="shared" si="4"/>
        <v>6.5963938467213004E-2</v>
      </c>
      <c r="S27" s="3">
        <f t="shared" si="5"/>
        <v>6.5963938467213001</v>
      </c>
    </row>
    <row r="28" spans="2:19">
      <c r="B28" s="25" t="s">
        <v>48</v>
      </c>
      <c r="C28">
        <v>0.13815919265425672</v>
      </c>
      <c r="D28">
        <v>0.21210524957391225</v>
      </c>
      <c r="E28">
        <v>0.5927954501603937</v>
      </c>
      <c r="F28">
        <v>0.66078338242689949</v>
      </c>
      <c r="G28">
        <v>0.46297308600886899</v>
      </c>
      <c r="H28">
        <v>0.67331499984804799</v>
      </c>
      <c r="I28">
        <v>0.43353460532563642</v>
      </c>
      <c r="J28">
        <v>0.23848068938932668</v>
      </c>
      <c r="K28">
        <v>1</v>
      </c>
      <c r="L28">
        <v>0.92714968241147988</v>
      </c>
      <c r="M28">
        <v>0.47622093370706209</v>
      </c>
      <c r="N28">
        <v>0.45730251288818868</v>
      </c>
      <c r="O28">
        <v>8.202560416574077E-2</v>
      </c>
      <c r="P28">
        <v>8.4525735786922809E-2</v>
      </c>
      <c r="Q28" s="4">
        <f t="shared" si="3"/>
        <v>6.4393711243467369</v>
      </c>
      <c r="R28" s="5">
        <f t="shared" si="4"/>
        <v>7.7015133456033238E-2</v>
      </c>
      <c r="S28" s="3">
        <f t="shared" si="5"/>
        <v>7.701513345603324</v>
      </c>
    </row>
    <row r="29" spans="2:19">
      <c r="B29" s="25" t="s">
        <v>49</v>
      </c>
      <c r="C29">
        <v>0.27339901635885955</v>
      </c>
      <c r="D29">
        <v>0.24909113131222455</v>
      </c>
      <c r="E29">
        <v>0.42927866291127209</v>
      </c>
      <c r="F29">
        <v>0.73258157527373813</v>
      </c>
      <c r="G29">
        <v>0.42054225458225603</v>
      </c>
      <c r="H29">
        <v>0.65780415458116259</v>
      </c>
      <c r="I29">
        <v>0.42742454578578642</v>
      </c>
      <c r="J29">
        <v>0.37946413241907506</v>
      </c>
      <c r="K29">
        <v>0.92714968241147988</v>
      </c>
      <c r="L29">
        <v>1.0000000000000002</v>
      </c>
      <c r="M29">
        <v>0.59094699480576796</v>
      </c>
      <c r="N29">
        <v>0.53151624162897704</v>
      </c>
      <c r="O29">
        <v>0.16111564053087793</v>
      </c>
      <c r="P29">
        <v>0.16799744938263386</v>
      </c>
      <c r="Q29" s="4">
        <f t="shared" si="3"/>
        <v>6.9483114819841116</v>
      </c>
      <c r="R29" s="5">
        <f t="shared" si="4"/>
        <v>8.3102080272377837E-2</v>
      </c>
      <c r="S29" s="3">
        <f t="shared" si="5"/>
        <v>8.310208027237783</v>
      </c>
    </row>
    <row r="30" spans="2:19">
      <c r="B30" s="25" t="s">
        <v>50</v>
      </c>
      <c r="C30">
        <v>0.60779680646680267</v>
      </c>
      <c r="D30">
        <v>0.44130345097386808</v>
      </c>
      <c r="E30">
        <v>0.12882254276326913</v>
      </c>
      <c r="F30">
        <v>0.71119693050960164</v>
      </c>
      <c r="G30">
        <v>3.2118271301233799E-2</v>
      </c>
      <c r="H30">
        <v>0.68884160493099633</v>
      </c>
      <c r="I30">
        <v>0.74790682431860767</v>
      </c>
      <c r="J30">
        <v>0.57437300497203725</v>
      </c>
      <c r="K30">
        <v>0.47622093370706209</v>
      </c>
      <c r="L30">
        <v>0.59094699480576796</v>
      </c>
      <c r="M30">
        <v>1</v>
      </c>
      <c r="N30">
        <v>0.77757945814236418</v>
      </c>
      <c r="O30">
        <v>0.38747067044190248</v>
      </c>
      <c r="P30">
        <v>0.48681879980982279</v>
      </c>
      <c r="Q30" s="4">
        <f t="shared" si="3"/>
        <v>7.6513962931433372</v>
      </c>
      <c r="R30" s="5">
        <f t="shared" si="4"/>
        <v>9.1511002435228153E-2</v>
      </c>
      <c r="S30" s="3">
        <f t="shared" si="5"/>
        <v>9.1511002435228157</v>
      </c>
    </row>
    <row r="31" spans="2:19">
      <c r="B31" s="25" t="s">
        <v>51</v>
      </c>
      <c r="C31">
        <v>0.246897590867419</v>
      </c>
      <c r="D31" s="4">
        <v>0.47704847141436396</v>
      </c>
      <c r="E31">
        <v>0.229529724905112</v>
      </c>
      <c r="F31" s="4">
        <v>0.68799286159032569</v>
      </c>
      <c r="G31">
        <v>0.13984046810191</v>
      </c>
      <c r="H31">
        <v>0.75180032732803148</v>
      </c>
      <c r="I31">
        <v>0.79723854773028058</v>
      </c>
      <c r="J31">
        <v>0.25774919901422366</v>
      </c>
      <c r="K31">
        <v>0.45730251288818868</v>
      </c>
      <c r="L31">
        <v>0.53151624162897704</v>
      </c>
      <c r="M31">
        <v>0.77757945814236418</v>
      </c>
      <c r="N31">
        <v>1</v>
      </c>
      <c r="O31">
        <v>0.39800103341781551</v>
      </c>
      <c r="P31">
        <v>0.45792159101566121</v>
      </c>
      <c r="Q31" s="4">
        <f t="shared" si="3"/>
        <v>7.2104180280446739</v>
      </c>
      <c r="R31" s="5">
        <f t="shared" si="4"/>
        <v>8.6236884934937488E-2</v>
      </c>
      <c r="S31" s="3">
        <f t="shared" si="5"/>
        <v>8.6236884934937486</v>
      </c>
    </row>
    <row r="32" spans="2:19">
      <c r="B32" s="25" t="s">
        <v>52</v>
      </c>
      <c r="C32" s="4">
        <v>0.1190248958203529</v>
      </c>
      <c r="D32">
        <v>0.48510718363927602</v>
      </c>
      <c r="E32">
        <v>2.92317417377931E-2</v>
      </c>
      <c r="F32">
        <v>0.31922701209147536</v>
      </c>
      <c r="G32">
        <v>1.641784313865053E-2</v>
      </c>
      <c r="H32">
        <v>0.2865723305600037</v>
      </c>
      <c r="I32">
        <v>0.36501363492751204</v>
      </c>
      <c r="J32">
        <v>0.20571779744792096</v>
      </c>
      <c r="K32">
        <v>8.202560416574077E-2</v>
      </c>
      <c r="L32">
        <v>0.16111564053087793</v>
      </c>
      <c r="M32">
        <v>0.38747067044190248</v>
      </c>
      <c r="N32">
        <v>0.39800103341781551</v>
      </c>
      <c r="O32">
        <v>1</v>
      </c>
      <c r="P32">
        <v>5.2062843782222576E-2</v>
      </c>
      <c r="Q32" s="4">
        <f t="shared" si="3"/>
        <v>3.9069882317015434</v>
      </c>
      <c r="R32" s="5">
        <f t="shared" si="4"/>
        <v>4.6727733852453053E-2</v>
      </c>
      <c r="S32" s="3">
        <f t="shared" si="5"/>
        <v>4.6727733852453053</v>
      </c>
    </row>
    <row r="33" spans="2:19" ht="17" thickBot="1">
      <c r="B33" s="26" t="s">
        <v>53</v>
      </c>
      <c r="C33">
        <v>0.27089405595452687</v>
      </c>
      <c r="D33">
        <v>0.55661172260174174</v>
      </c>
      <c r="E33">
        <v>0.17984741312350341</v>
      </c>
      <c r="F33">
        <v>0.19138371689734721</v>
      </c>
      <c r="G33">
        <v>0.20127877264511149</v>
      </c>
      <c r="H33">
        <v>0.3338512825237881</v>
      </c>
      <c r="I33">
        <v>0.39438843476235608</v>
      </c>
      <c r="J33">
        <v>0.12918844998082099</v>
      </c>
      <c r="K33">
        <v>8.4525735786922809E-2</v>
      </c>
      <c r="L33">
        <v>0.16799744938263386</v>
      </c>
      <c r="M33">
        <v>0.48681879980982279</v>
      </c>
      <c r="N33">
        <v>0.45792159101566121</v>
      </c>
      <c r="O33">
        <v>5.2062843782222576E-2</v>
      </c>
      <c r="P33">
        <v>1</v>
      </c>
      <c r="Q33" s="4">
        <f t="shared" si="3"/>
        <v>4.5067702682664592</v>
      </c>
      <c r="R33" s="5">
        <f t="shared" si="4"/>
        <v>5.3901150743417621E-2</v>
      </c>
      <c r="S33" s="3">
        <f t="shared" si="5"/>
        <v>5.3901150743417618</v>
      </c>
    </row>
    <row r="34" spans="2:19">
      <c r="Q34" s="4">
        <f>SUM(Q20:Q33)</f>
        <v>83.611763498700881</v>
      </c>
      <c r="R34" s="4">
        <f>SUM(R20:R33)</f>
        <v>1.0000000000000002</v>
      </c>
    </row>
  </sheetData>
  <conditionalFormatting sqref="R4:R17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{C62B9EC6-EDB5-0646-B3C6-9DC89EE44CBC}</x14:id>
        </ext>
      </extLst>
    </cfRule>
  </conditionalFormatting>
  <conditionalFormatting sqref="S20:S3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{1C6573D2-A1C5-034C-91C2-83E7A2ACF5EF}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2B9EC6-EDB5-0646-B3C6-9DC89EE44C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R4:R17</xm:sqref>
        </x14:conditionalFormatting>
        <x14:conditionalFormatting xmlns:xm="http://schemas.microsoft.com/office/excel/2006/main">
          <x14:cfRule type="dataBar" id="{1C6573D2-A1C5-034C-91C2-83E7A2ACF5E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S20:S33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Olah</vt:lpstr>
      <vt:lpstr>korelasi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2019-06-27T01:44:14Z</dcterms:created>
  <dcterms:modified xsi:type="dcterms:W3CDTF">2019-09-24T02:24:53Z</dcterms:modified>
</cp:coreProperties>
</file>